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/>
  <mc:AlternateContent xmlns:mc="http://schemas.openxmlformats.org/markup-compatibility/2006">
    <mc:Choice Requires="x15">
      <x15ac:absPath xmlns:x15ac="http://schemas.microsoft.com/office/spreadsheetml/2010/11/ac" url="G:\SF District Support\SF Audit\zSF Webpage\Disparity Tests\"/>
    </mc:Choice>
  </mc:AlternateContent>
  <xr:revisionPtr revIDLastSave="0" documentId="13_ncr:1_{1CAE1285-B204-4A5D-9248-C510F11FF60F}" xr6:coauthVersionLast="47" xr6:coauthVersionMax="47" xr10:uidLastSave="{00000000-0000-0000-0000-000000000000}"/>
  <bookViews>
    <workbookView xWindow="-120" yWindow="-120" windowWidth="29040" windowHeight="15840" tabRatio="756" xr2:uid="{00000000-000D-0000-FFFF-FFFF00000000}"/>
  </bookViews>
  <sheets>
    <sheet name="2022 Disparity (p.1-3)" sheetId="1" r:id="rId1"/>
    <sheet name="ATTACHMENT A Adj State Owes " sheetId="3" r:id="rId2"/>
    <sheet name="Attachment B Audited Local Adj." sheetId="2" r:id="rId3"/>
    <sheet name="Attachment C Special Cost Diff." sheetId="6" r:id="rId4"/>
  </sheets>
  <externalReferences>
    <externalReference r:id="rId5"/>
  </externalReferences>
  <definedNames>
    <definedName name="_xlnm._FilterDatabase" localSheetId="0" hidden="1">'2022 Disparity (p.1-3)'!$A$6:$W$59</definedName>
    <definedName name="bb">'[1]2021 Disparity (p.1-3)'!#REF!</definedName>
    <definedName name="CB">'2022 Disparity (p.1-3)'!#REF!</definedName>
    <definedName name="_xlnm.Print_Area" localSheetId="0">'2022 Disparity (p.1-3)'!$A$1:$X$64</definedName>
    <definedName name="_xlnm.Print_Area" localSheetId="1">'ATTACHMENT A Adj State Owes '!$A$1:$E$60</definedName>
    <definedName name="_xlnm.Print_Area" localSheetId="2">'Attachment B Audited Local Adj.'!$A$1:$E$60</definedName>
    <definedName name="_xlnm.Print_Area" localSheetId="3">'Attachment C Special Cost Diff.'!$A$1:$J$58</definedName>
    <definedName name="_xlnm.Print_Titles" localSheetId="0">'2022 Disparity (p.1-3)'!$A:$A</definedName>
    <definedName name="REAA">'2022 Disparity (p.1-3)'!$S$60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1" l="1"/>
  <c r="G9" i="1" l="1"/>
  <c r="I6" i="1"/>
  <c r="I10" i="1"/>
  <c r="I20" i="1" l="1"/>
  <c r="G20" i="1"/>
  <c r="D5" i="6" l="1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4" i="6"/>
  <c r="I58" i="6"/>
  <c r="C58" i="6"/>
  <c r="B58" i="6"/>
  <c r="H52" i="6" l="1"/>
  <c r="H44" i="6"/>
  <c r="H36" i="6"/>
  <c r="H28" i="6"/>
  <c r="H20" i="6"/>
  <c r="H12" i="6"/>
  <c r="J12" i="6" s="1"/>
  <c r="H51" i="6"/>
  <c r="H43" i="6"/>
  <c r="H35" i="6"/>
  <c r="H27" i="6"/>
  <c r="H19" i="6"/>
  <c r="J19" i="6" s="1"/>
  <c r="H11" i="6"/>
  <c r="J11" i="6" s="1"/>
  <c r="H50" i="6"/>
  <c r="H42" i="6"/>
  <c r="J42" i="6" s="1"/>
  <c r="H34" i="6"/>
  <c r="J34" i="6" s="1"/>
  <c r="H18" i="6"/>
  <c r="H10" i="6"/>
  <c r="H57" i="6"/>
  <c r="H41" i="6"/>
  <c r="H33" i="6"/>
  <c r="H25" i="6"/>
  <c r="J25" i="6" s="1"/>
  <c r="H17" i="6"/>
  <c r="J17" i="6" s="1"/>
  <c r="H9" i="6"/>
  <c r="H26" i="6"/>
  <c r="H56" i="6"/>
  <c r="H48" i="6"/>
  <c r="H40" i="6"/>
  <c r="H32" i="6"/>
  <c r="J32" i="6" s="1"/>
  <c r="H24" i="6"/>
  <c r="J24" i="6" s="1"/>
  <c r="H16" i="6"/>
  <c r="J16" i="6" s="1"/>
  <c r="H8" i="6"/>
  <c r="H39" i="6"/>
  <c r="H31" i="6"/>
  <c r="H15" i="6"/>
  <c r="H7" i="6"/>
  <c r="H55" i="6"/>
  <c r="H23" i="6"/>
  <c r="H54" i="6"/>
  <c r="H46" i="6"/>
  <c r="H38" i="6"/>
  <c r="H30" i="6"/>
  <c r="H22" i="6"/>
  <c r="H14" i="6"/>
  <c r="H6" i="6"/>
  <c r="H47" i="6"/>
  <c r="H53" i="6"/>
  <c r="H37" i="6"/>
  <c r="H29" i="6"/>
  <c r="H21" i="6"/>
  <c r="H13" i="6"/>
  <c r="H49" i="6"/>
  <c r="H45" i="6"/>
  <c r="J35" i="6"/>
  <c r="J13" i="6"/>
  <c r="J20" i="6"/>
  <c r="J10" i="6"/>
  <c r="J56" i="6"/>
  <c r="H5" i="6"/>
  <c r="J5" i="6" s="1"/>
  <c r="J52" i="6"/>
  <c r="J50" i="6"/>
  <c r="D58" i="6"/>
  <c r="J51" i="6" l="1"/>
  <c r="J18" i="6"/>
  <c r="T47" i="1" s="1"/>
  <c r="J26" i="6"/>
  <c r="J43" i="6"/>
  <c r="J8" i="6"/>
  <c r="J9" i="6"/>
  <c r="T48" i="1" s="1"/>
  <c r="J47" i="6"/>
  <c r="T16" i="1" s="1"/>
  <c r="J40" i="6"/>
  <c r="T39" i="1" s="1"/>
  <c r="J31" i="6"/>
  <c r="J28" i="6"/>
  <c r="J6" i="6"/>
  <c r="J48" i="6"/>
  <c r="T49" i="1" s="1"/>
  <c r="J14" i="6"/>
  <c r="J44" i="6"/>
  <c r="T45" i="1" s="1"/>
  <c r="J21" i="6"/>
  <c r="T42" i="1" s="1"/>
  <c r="J22" i="6"/>
  <c r="T37" i="1" s="1"/>
  <c r="J41" i="6"/>
  <c r="J27" i="6"/>
  <c r="T51" i="1" s="1"/>
  <c r="J29" i="6"/>
  <c r="J30" i="6"/>
  <c r="T38" i="1" s="1"/>
  <c r="J33" i="6"/>
  <c r="T10" i="1" s="1"/>
  <c r="J49" i="6"/>
  <c r="T59" i="1" s="1"/>
  <c r="J39" i="6"/>
  <c r="T6" i="1" s="1"/>
  <c r="J7" i="6"/>
  <c r="T24" i="1" s="1"/>
  <c r="J37" i="6"/>
  <c r="J38" i="6"/>
  <c r="T19" i="1" s="1"/>
  <c r="J57" i="6"/>
  <c r="J55" i="6"/>
  <c r="T15" i="1" s="1"/>
  <c r="J45" i="6"/>
  <c r="J46" i="6"/>
  <c r="T11" i="1" s="1"/>
  <c r="J36" i="6"/>
  <c r="T25" i="1" s="1"/>
  <c r="J15" i="6"/>
  <c r="T46" i="1" s="1"/>
  <c r="J23" i="6"/>
  <c r="J53" i="6"/>
  <c r="T18" i="1" s="1"/>
  <c r="J54" i="6"/>
  <c r="T58" i="1"/>
  <c r="T30" i="1"/>
  <c r="T57" i="1"/>
  <c r="T21" i="1"/>
  <c r="T32" i="1"/>
  <c r="T8" i="1"/>
  <c r="T40" i="1"/>
  <c r="T9" i="1"/>
  <c r="T33" i="1"/>
  <c r="T26" i="1"/>
  <c r="T43" i="1"/>
  <c r="T20" i="1"/>
  <c r="T56" i="1"/>
  <c r="T22" i="1"/>
  <c r="T36" i="1"/>
  <c r="T54" i="1"/>
  <c r="T41" i="1"/>
  <c r="T50" i="1"/>
  <c r="T17" i="1"/>
  <c r="T12" i="1"/>
  <c r="T28" i="1"/>
  <c r="T23" i="1"/>
  <c r="T29" i="1"/>
  <c r="T31" i="1"/>
  <c r="T35" i="1"/>
  <c r="T52" i="1"/>
  <c r="T13" i="1"/>
  <c r="T27" i="1"/>
  <c r="T53" i="1"/>
  <c r="T14" i="1"/>
  <c r="T7" i="1"/>
  <c r="T55" i="1"/>
  <c r="T44" i="1"/>
  <c r="F58" i="6"/>
  <c r="E58" i="6"/>
  <c r="G58" i="6" l="1"/>
  <c r="H4" i="6"/>
  <c r="J4" i="6" s="1"/>
  <c r="H58" i="6" l="1"/>
  <c r="J58" i="6" l="1"/>
  <c r="T34" i="1"/>
  <c r="V60" i="1"/>
  <c r="Q60" i="1"/>
  <c r="R60" i="1"/>
  <c r="L60" i="1"/>
  <c r="M60" i="1"/>
  <c r="N60" i="1"/>
  <c r="P60" i="1"/>
  <c r="G60" i="1"/>
  <c r="H60" i="1"/>
  <c r="I60" i="1"/>
  <c r="J60" i="1"/>
  <c r="D60" i="1"/>
  <c r="E60" i="1"/>
  <c r="B60" i="1"/>
  <c r="K43" i="1" l="1"/>
  <c r="K36" i="1"/>
  <c r="K24" i="1"/>
  <c r="K32" i="1"/>
  <c r="K48" i="1"/>
  <c r="K7" i="1"/>
  <c r="K13" i="1"/>
  <c r="K12" i="1"/>
  <c r="K54" i="1"/>
  <c r="K26" i="1"/>
  <c r="K46" i="1"/>
  <c r="K52" i="1"/>
  <c r="K28" i="1"/>
  <c r="K47" i="1"/>
  <c r="K33" i="1"/>
  <c r="K8" i="1"/>
  <c r="K42" i="1"/>
  <c r="K37" i="1"/>
  <c r="K31" i="1"/>
  <c r="K23" i="1"/>
  <c r="K22" i="1"/>
  <c r="K29" i="1"/>
  <c r="K51" i="1"/>
  <c r="K35" i="1"/>
  <c r="K27" i="1"/>
  <c r="K38" i="1"/>
  <c r="K21" i="1"/>
  <c r="K55" i="1"/>
  <c r="K10" i="1"/>
  <c r="K58" i="1"/>
  <c r="K53" i="1"/>
  <c r="K25" i="1"/>
  <c r="K44" i="1"/>
  <c r="K19" i="1"/>
  <c r="K6" i="1"/>
  <c r="K39" i="1"/>
  <c r="K14" i="1"/>
  <c r="K41" i="1"/>
  <c r="K50" i="1"/>
  <c r="K45" i="1"/>
  <c r="K20" i="1"/>
  <c r="K11" i="1"/>
  <c r="K16" i="1"/>
  <c r="K49" i="1"/>
  <c r="K59" i="1"/>
  <c r="K17" i="1"/>
  <c r="K9" i="1"/>
  <c r="K30" i="1"/>
  <c r="K18" i="1"/>
  <c r="K40" i="1"/>
  <c r="K15" i="1"/>
  <c r="K57" i="1"/>
  <c r="K56" i="1"/>
  <c r="K34" i="1"/>
  <c r="K60" i="1" l="1"/>
  <c r="B60" i="2"/>
  <c r="C60" i="3"/>
  <c r="D39" i="3"/>
  <c r="D42" i="3"/>
  <c r="E42" i="3" s="1"/>
  <c r="C42" i="2" s="1"/>
  <c r="C39" i="1" s="1"/>
  <c r="F39" i="1" s="1"/>
  <c r="D30" i="3"/>
  <c r="E30" i="3" s="1"/>
  <c r="C30" i="2" s="1"/>
  <c r="D14" i="3"/>
  <c r="E14" i="3" s="1"/>
  <c r="C14" i="2" s="1"/>
  <c r="D54" i="3"/>
  <c r="E54" i="3" s="1"/>
  <c r="C54" i="2" s="1"/>
  <c r="D12" i="3"/>
  <c r="E12" i="3" s="1"/>
  <c r="C12" i="2" s="1"/>
  <c r="D55" i="3"/>
  <c r="E55" i="3" s="1"/>
  <c r="C55" i="2" s="1"/>
  <c r="D55" i="2" s="1"/>
  <c r="O18" i="1" s="1"/>
  <c r="D33" i="3"/>
  <c r="E33" i="3" s="1"/>
  <c r="C33" i="2" s="1"/>
  <c r="C21" i="1" s="1"/>
  <c r="F21" i="1" s="1"/>
  <c r="D22" i="3"/>
  <c r="E22" i="3" s="1"/>
  <c r="C22" i="2" s="1"/>
  <c r="D50" i="3"/>
  <c r="E50" i="3" s="1"/>
  <c r="C50" i="2" s="1"/>
  <c r="D53" i="3"/>
  <c r="E53" i="3" s="1"/>
  <c r="C53" i="2" s="1"/>
  <c r="D15" i="3"/>
  <c r="E15" i="3" s="1"/>
  <c r="C15" i="2" s="1"/>
  <c r="D10" i="3"/>
  <c r="E10" i="3" s="1"/>
  <c r="C10" i="2" s="1"/>
  <c r="D36" i="3"/>
  <c r="E36" i="3" s="1"/>
  <c r="C36" i="2" s="1"/>
  <c r="D51" i="3"/>
  <c r="E51" i="3" s="1"/>
  <c r="C51" i="2" s="1"/>
  <c r="D51" i="2" s="1"/>
  <c r="O59" i="1" s="1"/>
  <c r="D57" i="3"/>
  <c r="E57" i="3" s="1"/>
  <c r="C57" i="2" s="1"/>
  <c r="D58" i="3"/>
  <c r="E58" i="3" s="1"/>
  <c r="C58" i="2" s="1"/>
  <c r="D56" i="3"/>
  <c r="E56" i="3" s="1"/>
  <c r="C56" i="2" s="1"/>
  <c r="D56" i="2" s="1"/>
  <c r="O40" i="1" s="1"/>
  <c r="D9" i="3"/>
  <c r="E9" i="3" s="1"/>
  <c r="C9" i="2" s="1"/>
  <c r="D29" i="3"/>
  <c r="E29" i="3" s="1"/>
  <c r="C29" i="2" s="1"/>
  <c r="D49" i="3"/>
  <c r="E49" i="3" s="1"/>
  <c r="C49" i="2" s="1"/>
  <c r="D37" i="3"/>
  <c r="E37" i="3"/>
  <c r="C37" i="2" s="1"/>
  <c r="D16" i="3"/>
  <c r="E16" i="3" s="1"/>
  <c r="C16" i="2" s="1"/>
  <c r="D13" i="3"/>
  <c r="E13" i="3" s="1"/>
  <c r="C13" i="2" s="1"/>
  <c r="D52" i="3"/>
  <c r="E52" i="3" s="1"/>
  <c r="C52" i="2" s="1"/>
  <c r="D41" i="3"/>
  <c r="E41" i="3" s="1"/>
  <c r="C41" i="2" s="1"/>
  <c r="D43" i="3"/>
  <c r="E43" i="3" s="1"/>
  <c r="C43" i="2" s="1"/>
  <c r="D48" i="3"/>
  <c r="E48" i="3" s="1"/>
  <c r="C48" i="2" s="1"/>
  <c r="D8" i="3"/>
  <c r="E8" i="3" s="1"/>
  <c r="C8" i="2" s="1"/>
  <c r="D24" i="3"/>
  <c r="E24" i="3" s="1"/>
  <c r="C24" i="2" s="1"/>
  <c r="D25" i="3"/>
  <c r="E25" i="3" s="1"/>
  <c r="C25" i="2" s="1"/>
  <c r="D27" i="3"/>
  <c r="E27" i="3" s="1"/>
  <c r="C27" i="2" s="1"/>
  <c r="D35" i="3"/>
  <c r="E35" i="3" s="1"/>
  <c r="C35" i="2" s="1"/>
  <c r="D23" i="3"/>
  <c r="E23" i="3" s="1"/>
  <c r="C23" i="2" s="1"/>
  <c r="D23" i="2" s="1"/>
  <c r="O42" i="1" s="1"/>
  <c r="D32" i="3"/>
  <c r="E32" i="3" s="1"/>
  <c r="C32" i="2" s="1"/>
  <c r="D17" i="3"/>
  <c r="E17" i="3" s="1"/>
  <c r="C17" i="2" s="1"/>
  <c r="D17" i="2" s="1"/>
  <c r="O46" i="1" s="1"/>
  <c r="D38" i="3"/>
  <c r="E38" i="3" s="1"/>
  <c r="C38" i="2" s="1"/>
  <c r="D47" i="3"/>
  <c r="E47" i="3" s="1"/>
  <c r="C47" i="2" s="1"/>
  <c r="D31" i="3"/>
  <c r="E31" i="3" s="1"/>
  <c r="C31" i="2" s="1"/>
  <c r="D26" i="3"/>
  <c r="E26" i="3" s="1"/>
  <c r="C26" i="2" s="1"/>
  <c r="D28" i="3"/>
  <c r="E28" i="3" s="1"/>
  <c r="C28" i="2" s="1"/>
  <c r="D21" i="3"/>
  <c r="E21" i="3" s="1"/>
  <c r="C21" i="2" s="1"/>
  <c r="D19" i="3"/>
  <c r="E19" i="3"/>
  <c r="C19" i="2" s="1"/>
  <c r="D44" i="3"/>
  <c r="E44" i="3"/>
  <c r="C44" i="2" s="1"/>
  <c r="D7" i="3"/>
  <c r="E7" i="3" s="1"/>
  <c r="C7" i="2" s="1"/>
  <c r="D11" i="3"/>
  <c r="E11" i="3" s="1"/>
  <c r="C11" i="2" s="1"/>
  <c r="D20" i="3"/>
  <c r="E20" i="3" s="1"/>
  <c r="C20" i="2" s="1"/>
  <c r="D40" i="3"/>
  <c r="E40" i="3" s="1"/>
  <c r="C40" i="2" s="1"/>
  <c r="E39" i="3"/>
  <c r="C39" i="2"/>
  <c r="C44" i="1" s="1"/>
  <c r="F44" i="1" s="1"/>
  <c r="D34" i="3"/>
  <c r="E34" i="3" s="1"/>
  <c r="C34" i="2" s="1"/>
  <c r="D6" i="3"/>
  <c r="E6" i="3" s="1"/>
  <c r="D45" i="3"/>
  <c r="E45" i="3" s="1"/>
  <c r="C45" i="2" s="1"/>
  <c r="D46" i="3"/>
  <c r="E46" i="3"/>
  <c r="C46" i="2" s="1"/>
  <c r="D18" i="3"/>
  <c r="E18" i="3" s="1"/>
  <c r="C18" i="2" s="1"/>
  <c r="D59" i="3"/>
  <c r="E59" i="3" s="1"/>
  <c r="C59" i="2" s="1"/>
  <c r="B60" i="3"/>
  <c r="D14" i="2" l="1"/>
  <c r="O12" i="1" s="1"/>
  <c r="C12" i="1"/>
  <c r="F12" i="1" s="1"/>
  <c r="C56" i="1"/>
  <c r="F56" i="1" s="1"/>
  <c r="D59" i="2"/>
  <c r="O56" i="1" s="1"/>
  <c r="D60" i="3"/>
  <c r="C40" i="1"/>
  <c r="F40" i="1" s="1"/>
  <c r="S40" i="1" s="1"/>
  <c r="D29" i="2"/>
  <c r="O51" i="1" s="1"/>
  <c r="C51" i="1"/>
  <c r="F51" i="1" s="1"/>
  <c r="C52" i="1"/>
  <c r="F52" i="1" s="1"/>
  <c r="D18" i="2"/>
  <c r="O52" i="1" s="1"/>
  <c r="D26" i="2"/>
  <c r="O23" i="1" s="1"/>
  <c r="C23" i="1"/>
  <c r="F23" i="1" s="1"/>
  <c r="D13" i="2"/>
  <c r="O13" i="1" s="1"/>
  <c r="C13" i="1"/>
  <c r="F13" i="1" s="1"/>
  <c r="D9" i="2"/>
  <c r="O24" i="1" s="1"/>
  <c r="C24" i="1"/>
  <c r="F24" i="1" s="1"/>
  <c r="C15" i="1"/>
  <c r="F15" i="1" s="1"/>
  <c r="D57" i="2"/>
  <c r="O15" i="1" s="1"/>
  <c r="D34" i="2"/>
  <c r="O55" i="1" s="1"/>
  <c r="C55" i="1"/>
  <c r="F55" i="1" s="1"/>
  <c r="D25" i="2"/>
  <c r="O31" i="1" s="1"/>
  <c r="C31" i="1"/>
  <c r="F31" i="1" s="1"/>
  <c r="C37" i="1"/>
  <c r="F37" i="1" s="1"/>
  <c r="D24" i="2"/>
  <c r="O37" i="1" s="1"/>
  <c r="D40" i="2"/>
  <c r="O19" i="1" s="1"/>
  <c r="C19" i="1"/>
  <c r="F19" i="1" s="1"/>
  <c r="D8" i="2"/>
  <c r="O36" i="1" s="1"/>
  <c r="C36" i="1"/>
  <c r="F36" i="1" s="1"/>
  <c r="C26" i="1"/>
  <c r="F26" i="1" s="1"/>
  <c r="D16" i="2"/>
  <c r="O26" i="1" s="1"/>
  <c r="S26" i="1" s="1"/>
  <c r="C7" i="1"/>
  <c r="F7" i="1" s="1"/>
  <c r="D12" i="2"/>
  <c r="O7" i="1" s="1"/>
  <c r="C57" i="1"/>
  <c r="F57" i="1" s="1"/>
  <c r="D58" i="2"/>
  <c r="O57" i="1" s="1"/>
  <c r="D31" i="2"/>
  <c r="O27" i="1" s="1"/>
  <c r="C27" i="1"/>
  <c r="F27" i="1" s="1"/>
  <c r="D46" i="2"/>
  <c r="O45" i="1" s="1"/>
  <c r="C45" i="1"/>
  <c r="F45" i="1" s="1"/>
  <c r="S45" i="1" s="1"/>
  <c r="D44" i="2"/>
  <c r="O41" i="1" s="1"/>
  <c r="C41" i="1"/>
  <c r="F41" i="1" s="1"/>
  <c r="D47" i="2"/>
  <c r="O20" i="1" s="1"/>
  <c r="C20" i="1"/>
  <c r="F20" i="1" s="1"/>
  <c r="D38" i="2"/>
  <c r="O25" i="1" s="1"/>
  <c r="C25" i="1"/>
  <c r="F25" i="1" s="1"/>
  <c r="D35" i="2"/>
  <c r="O10" i="1" s="1"/>
  <c r="C10" i="1"/>
  <c r="F10" i="1" s="1"/>
  <c r="S10" i="1" s="1"/>
  <c r="C11" i="1"/>
  <c r="F11" i="1" s="1"/>
  <c r="D48" i="2"/>
  <c r="O11" i="1" s="1"/>
  <c r="C58" i="1"/>
  <c r="F58" i="1" s="1"/>
  <c r="D36" i="2"/>
  <c r="O58" i="1" s="1"/>
  <c r="C8" i="1"/>
  <c r="F8" i="1" s="1"/>
  <c r="D22" i="2"/>
  <c r="O8" i="1" s="1"/>
  <c r="D54" i="2"/>
  <c r="O30" i="1" s="1"/>
  <c r="C30" i="1"/>
  <c r="F30" i="1" s="1"/>
  <c r="S30" i="1" s="1"/>
  <c r="C29" i="1"/>
  <c r="F29" i="1" s="1"/>
  <c r="D28" i="2"/>
  <c r="O29" i="1" s="1"/>
  <c r="C14" i="1"/>
  <c r="F14" i="1" s="1"/>
  <c r="D43" i="2"/>
  <c r="O14" i="1" s="1"/>
  <c r="D10" i="2"/>
  <c r="O32" i="1" s="1"/>
  <c r="C32" i="1"/>
  <c r="F32" i="1" s="1"/>
  <c r="C38" i="1"/>
  <c r="F38" i="1" s="1"/>
  <c r="D32" i="2"/>
  <c r="O38" i="1" s="1"/>
  <c r="S38" i="1" s="1"/>
  <c r="D30" i="2"/>
  <c r="O35" i="1" s="1"/>
  <c r="C35" i="1"/>
  <c r="F35" i="1" s="1"/>
  <c r="D20" i="2"/>
  <c r="O47" i="1" s="1"/>
  <c r="C47" i="1"/>
  <c r="F47" i="1" s="1"/>
  <c r="D37" i="2"/>
  <c r="O53" i="1" s="1"/>
  <c r="C53" i="1"/>
  <c r="F53" i="1" s="1"/>
  <c r="D27" i="2"/>
  <c r="O22" i="1" s="1"/>
  <c r="C22" i="1"/>
  <c r="F22" i="1" s="1"/>
  <c r="S22" i="1" s="1"/>
  <c r="D41" i="2"/>
  <c r="O6" i="1" s="1"/>
  <c r="C6" i="1"/>
  <c r="D7" i="2"/>
  <c r="O43" i="1" s="1"/>
  <c r="C43" i="1"/>
  <c r="F43" i="1" s="1"/>
  <c r="C9" i="1"/>
  <c r="F9" i="1" s="1"/>
  <c r="D53" i="2"/>
  <c r="O9" i="1" s="1"/>
  <c r="C49" i="1"/>
  <c r="F49" i="1" s="1"/>
  <c r="D50" i="2"/>
  <c r="O49" i="1" s="1"/>
  <c r="S49" i="1" s="1"/>
  <c r="C50" i="1"/>
  <c r="F50" i="1" s="1"/>
  <c r="D45" i="2"/>
  <c r="O50" i="1" s="1"/>
  <c r="C28" i="1"/>
  <c r="F28" i="1" s="1"/>
  <c r="D19" i="2"/>
  <c r="O28" i="1" s="1"/>
  <c r="C6" i="2"/>
  <c r="E60" i="3"/>
  <c r="C48" i="1"/>
  <c r="F48" i="1" s="1"/>
  <c r="D11" i="2"/>
  <c r="O48" i="1" s="1"/>
  <c r="S48" i="1" s="1"/>
  <c r="C33" i="1"/>
  <c r="F33" i="1" s="1"/>
  <c r="D21" i="2"/>
  <c r="O33" i="1" s="1"/>
  <c r="D52" i="2"/>
  <c r="O17" i="1" s="1"/>
  <c r="C17" i="1"/>
  <c r="F17" i="1" s="1"/>
  <c r="C16" i="1"/>
  <c r="F16" i="1" s="1"/>
  <c r="D49" i="2"/>
  <c r="O16" i="1" s="1"/>
  <c r="C54" i="1"/>
  <c r="F54" i="1" s="1"/>
  <c r="D15" i="2"/>
  <c r="O54" i="1" s="1"/>
  <c r="S54" i="1" s="1"/>
  <c r="C42" i="1"/>
  <c r="F42" i="1" s="1"/>
  <c r="S42" i="1" s="1"/>
  <c r="C18" i="1"/>
  <c r="F18" i="1" s="1"/>
  <c r="S18" i="1" s="1"/>
  <c r="C46" i="1"/>
  <c r="F46" i="1" s="1"/>
  <c r="S46" i="1" s="1"/>
  <c r="D39" i="2"/>
  <c r="O44" i="1" s="1"/>
  <c r="S44" i="1" s="1"/>
  <c r="C59" i="1"/>
  <c r="F59" i="1" s="1"/>
  <c r="S59" i="1" s="1"/>
  <c r="D42" i="2"/>
  <c r="O39" i="1" s="1"/>
  <c r="S39" i="1" s="1"/>
  <c r="D33" i="2"/>
  <c r="O21" i="1" s="1"/>
  <c r="S21" i="1" s="1"/>
  <c r="S56" i="1"/>
  <c r="S31" i="1" l="1"/>
  <c r="S13" i="1"/>
  <c r="S12" i="1"/>
  <c r="S16" i="1"/>
  <c r="S9" i="1"/>
  <c r="S53" i="1"/>
  <c r="S32" i="1"/>
  <c r="S8" i="1"/>
  <c r="S27" i="1"/>
  <c r="S36" i="1"/>
  <c r="S23" i="1"/>
  <c r="F6" i="1"/>
  <c r="S6" i="1" s="1"/>
  <c r="S58" i="1"/>
  <c r="S20" i="1"/>
  <c r="U20" i="1" s="1"/>
  <c r="S19" i="1"/>
  <c r="S14" i="1"/>
  <c r="S28" i="1"/>
  <c r="S37" i="1"/>
  <c r="S43" i="1"/>
  <c r="S57" i="1"/>
  <c r="S51" i="1"/>
  <c r="S15" i="1"/>
  <c r="S52" i="1"/>
  <c r="S24" i="1"/>
  <c r="U44" i="1"/>
  <c r="W44" i="1" s="1"/>
  <c r="S41" i="1"/>
  <c r="S47" i="1"/>
  <c r="S50" i="1"/>
  <c r="S11" i="1"/>
  <c r="S7" i="1"/>
  <c r="S25" i="1"/>
  <c r="S55" i="1"/>
  <c r="S35" i="1"/>
  <c r="S33" i="1"/>
  <c r="S29" i="1"/>
  <c r="D6" i="2"/>
  <c r="C60" i="2"/>
  <c r="C34" i="1"/>
  <c r="C60" i="1" s="1"/>
  <c r="U49" i="1"/>
  <c r="W49" i="1" s="1"/>
  <c r="U45" i="1"/>
  <c r="W45" i="1" s="1"/>
  <c r="S17" i="1"/>
  <c r="U12" i="1" l="1"/>
  <c r="W12" i="1" s="1"/>
  <c r="U24" i="1"/>
  <c r="W24" i="1" s="1"/>
  <c r="U41" i="1"/>
  <c r="W41" i="1" s="1"/>
  <c r="U47" i="1"/>
  <c r="W47" i="1" s="1"/>
  <c r="U29" i="1"/>
  <c r="W29" i="1" s="1"/>
  <c r="U55" i="1"/>
  <c r="W55" i="1" s="1"/>
  <c r="U7" i="1"/>
  <c r="W7" i="1" s="1"/>
  <c r="U25" i="1"/>
  <c r="W25" i="1" s="1"/>
  <c r="F34" i="1"/>
  <c r="O34" i="1"/>
  <c r="O60" i="1" s="1"/>
  <c r="D60" i="2"/>
  <c r="U22" i="1"/>
  <c r="W22" i="1" s="1"/>
  <c r="U18" i="1"/>
  <c r="W18" i="1" s="1"/>
  <c r="U36" i="1"/>
  <c r="W36" i="1" s="1"/>
  <c r="U53" i="1"/>
  <c r="W53" i="1" s="1"/>
  <c r="U26" i="1"/>
  <c r="W26" i="1" s="1"/>
  <c r="U33" i="1"/>
  <c r="W33" i="1" s="1"/>
  <c r="U38" i="1"/>
  <c r="W38" i="1" s="1"/>
  <c r="U19" i="1"/>
  <c r="W19" i="1" s="1"/>
  <c r="U23" i="1"/>
  <c r="W23" i="1" s="1"/>
  <c r="U57" i="1"/>
  <c r="W57" i="1" s="1"/>
  <c r="U46" i="1"/>
  <c r="W46" i="1" s="1"/>
  <c r="U51" i="1"/>
  <c r="W51" i="1" s="1"/>
  <c r="U9" i="1"/>
  <c r="W9" i="1" s="1"/>
  <c r="W20" i="1"/>
  <c r="B64" i="1" s="1"/>
  <c r="U39" i="1"/>
  <c r="W39" i="1" s="1"/>
  <c r="U10" i="1"/>
  <c r="W10" i="1" s="1"/>
  <c r="U8" i="1"/>
  <c r="W8" i="1" s="1"/>
  <c r="U13" i="1"/>
  <c r="W13" i="1" s="1"/>
  <c r="U43" i="1"/>
  <c r="W43" i="1" s="1"/>
  <c r="U40" i="1"/>
  <c r="W40" i="1" s="1"/>
  <c r="U32" i="1"/>
  <c r="W32" i="1" s="1"/>
  <c r="U15" i="1"/>
  <c r="W15" i="1" s="1"/>
  <c r="U16" i="1"/>
  <c r="W16" i="1" s="1"/>
  <c r="U14" i="1"/>
  <c r="W14" i="1" s="1"/>
  <c r="U21" i="1"/>
  <c r="W21" i="1" s="1"/>
  <c r="U50" i="1"/>
  <c r="W50" i="1" s="1"/>
  <c r="U59" i="1"/>
  <c r="W59" i="1" s="1"/>
  <c r="U28" i="1"/>
  <c r="W28" i="1" s="1"/>
  <c r="U31" i="1"/>
  <c r="W31" i="1" s="1"/>
  <c r="U27" i="1"/>
  <c r="W27" i="1" s="1"/>
  <c r="F60" i="1" l="1"/>
  <c r="S34" i="1"/>
  <c r="S60" i="1" s="1"/>
  <c r="U35" i="1"/>
  <c r="W35" i="1" s="1"/>
  <c r="U48" i="1"/>
  <c r="W48" i="1" s="1"/>
  <c r="U37" i="1"/>
  <c r="W37" i="1" s="1"/>
  <c r="U42" i="1"/>
  <c r="W42" i="1" s="1"/>
  <c r="U30" i="1"/>
  <c r="W30" i="1" s="1"/>
  <c r="U52" i="1"/>
  <c r="W52" i="1" s="1"/>
  <c r="U56" i="1"/>
  <c r="W56" i="1" s="1"/>
  <c r="U58" i="1"/>
  <c r="W58" i="1" s="1"/>
  <c r="U17" i="1"/>
  <c r="W17" i="1" s="1"/>
  <c r="U34" i="1" l="1"/>
  <c r="W34" i="1" s="1"/>
  <c r="U54" i="1"/>
  <c r="W54" i="1" s="1"/>
  <c r="B65" i="1" s="1"/>
  <c r="B66" i="1" s="1"/>
  <c r="B67" i="1" s="1"/>
  <c r="U6" i="1"/>
  <c r="W6" i="1" l="1"/>
  <c r="T60" i="1" l="1"/>
  <c r="U11" i="1" l="1"/>
  <c r="U60" i="1" s="1"/>
  <c r="W11" i="1" l="1"/>
</calcChain>
</file>

<file path=xl/sharedStrings.xml><?xml version="1.0" encoding="utf-8"?>
<sst xmlns="http://schemas.openxmlformats.org/spreadsheetml/2006/main" count="449" uniqueCount="177">
  <si>
    <t>SCHOOL</t>
  </si>
  <si>
    <t>CITY/BOROUGH</t>
  </si>
  <si>
    <t>EARNINGS ON</t>
  </si>
  <si>
    <t>OTHER LOCAL</t>
  </si>
  <si>
    <t>IN-KIND</t>
  </si>
  <si>
    <t>SUB-TOTAL</t>
  </si>
  <si>
    <t>STATE</t>
  </si>
  <si>
    <t>FUND</t>
  </si>
  <si>
    <t>DISTRICT</t>
  </si>
  <si>
    <t>APPROP.</t>
  </si>
  <si>
    <t>INVESTMENTS</t>
  </si>
  <si>
    <t>REVENUE</t>
  </si>
  <si>
    <t>SERVICES</t>
  </si>
  <si>
    <t>REVENUES</t>
  </si>
  <si>
    <t>ALEUTIANS EAST</t>
  </si>
  <si>
    <t>ANCHORAGE</t>
  </si>
  <si>
    <t>BRISTOL BAY</t>
  </si>
  <si>
    <t>CORDOVA</t>
  </si>
  <si>
    <t>CRAIG</t>
  </si>
  <si>
    <t>DENALI</t>
  </si>
  <si>
    <t>DILLINGHAM</t>
  </si>
  <si>
    <t>FAIRBANKS</t>
  </si>
  <si>
    <t>GALENA</t>
  </si>
  <si>
    <t>HAINES</t>
  </si>
  <si>
    <t>HOONAH</t>
  </si>
  <si>
    <t>HYDABURG</t>
  </si>
  <si>
    <t>JUNEAU</t>
  </si>
  <si>
    <t>KAKE</t>
  </si>
  <si>
    <t>KETCHIKAN</t>
  </si>
  <si>
    <t>KLAWOCK</t>
  </si>
  <si>
    <t>KODIAK</t>
  </si>
  <si>
    <t>LAKE &amp; PENINSULA</t>
  </si>
  <si>
    <t>MAT-SU</t>
  </si>
  <si>
    <t>NENANA</t>
  </si>
  <si>
    <t>NOME</t>
  </si>
  <si>
    <t>NORTH SLOPE</t>
  </si>
  <si>
    <t>NORTHWEST ARCTIC</t>
  </si>
  <si>
    <t>PELICAN</t>
  </si>
  <si>
    <t>PETERSBURG</t>
  </si>
  <si>
    <t>SITKA</t>
  </si>
  <si>
    <t>SKAGWAY</t>
  </si>
  <si>
    <t>TANANA</t>
  </si>
  <si>
    <t>UNALASKA</t>
  </si>
  <si>
    <t>VALDEZ</t>
  </si>
  <si>
    <t>WRANGELL</t>
  </si>
  <si>
    <t>YAKUTAT</t>
  </si>
  <si>
    <t>OTHER</t>
  </si>
  <si>
    <t>ALASKA GATEWAY</t>
  </si>
  <si>
    <t>ALEUTIAN REGION</t>
  </si>
  <si>
    <t>ANNETTE ISLAND</t>
  </si>
  <si>
    <t>BERING STRAIT</t>
  </si>
  <si>
    <t>CHATHAM</t>
  </si>
  <si>
    <t>CHUGACH</t>
  </si>
  <si>
    <t>COPPER RIVER</t>
  </si>
  <si>
    <t>DELTA GREELY</t>
  </si>
  <si>
    <t>IDITAROD</t>
  </si>
  <si>
    <t>KASHUNAMIUT</t>
  </si>
  <si>
    <t>KUSPUK</t>
  </si>
  <si>
    <t>LOWER KUSKOKWIM</t>
  </si>
  <si>
    <t>LOWER YUKON</t>
  </si>
  <si>
    <t>PRIBILOF</t>
  </si>
  <si>
    <t>SOUTHEAST ISLAND</t>
  </si>
  <si>
    <t>SOUTHWEST REGION</t>
  </si>
  <si>
    <t>YUKON FLATS</t>
  </si>
  <si>
    <t>YUKON-KOYUKUK</t>
  </si>
  <si>
    <t>YUPIIT</t>
  </si>
  <si>
    <t>STUDENTS</t>
  </si>
  <si>
    <t>DISTRICTS</t>
  </si>
  <si>
    <t>KENAI PENINSULA</t>
  </si>
  <si>
    <t>Paid</t>
  </si>
  <si>
    <t>Actual</t>
  </si>
  <si>
    <t>ADJUSTMENTS</t>
  </si>
  <si>
    <t>BASED ON</t>
  </si>
  <si>
    <t>AUDITS</t>
  </si>
  <si>
    <t>LOCAL</t>
  </si>
  <si>
    <t>Adjusted</t>
  </si>
  <si>
    <t>Impact Aid</t>
  </si>
  <si>
    <t>Deductible</t>
  </si>
  <si>
    <t xml:space="preserve">Actual </t>
  </si>
  <si>
    <t>State Aid</t>
  </si>
  <si>
    <t>Based on Audits</t>
  </si>
  <si>
    <t>Less</t>
  </si>
  <si>
    <t>Audits</t>
  </si>
  <si>
    <t>Adjustments</t>
  </si>
  <si>
    <t>Based on</t>
  </si>
  <si>
    <t>ADM</t>
  </si>
  <si>
    <t>TOTAL</t>
  </si>
  <si>
    <t>LOW</t>
  </si>
  <si>
    <t>HIGH</t>
  </si>
  <si>
    <t>TOTALS</t>
  </si>
  <si>
    <t>B</t>
  </si>
  <si>
    <t>A</t>
  </si>
  <si>
    <t>C</t>
  </si>
  <si>
    <t>D</t>
  </si>
  <si>
    <t>E</t>
  </si>
  <si>
    <t>G</t>
  </si>
  <si>
    <t>H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</si>
  <si>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</si>
  <si>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</si>
  <si>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</si>
  <si>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</si>
  <si>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</si>
  <si>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</si>
  <si>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</si>
  <si>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</si>
  <si>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</si>
  <si>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</si>
  <si>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</si>
  <si>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TUITION</t>
  </si>
  <si>
    <t>ADJUSTED</t>
  </si>
  <si>
    <t>DEDUCTIBLE</t>
  </si>
  <si>
    <t>IMPACT AID</t>
  </si>
  <si>
    <t>OTHER FEDERAL</t>
  </si>
  <si>
    <t>FUNDS</t>
  </si>
  <si>
    <t>SAINT MARY'S</t>
  </si>
  <si>
    <t>Z Mt. EDGECUMBE</t>
  </si>
  <si>
    <t>Z MT. EDGECUMBE</t>
  </si>
  <si>
    <t>(State Owes)</t>
  </si>
  <si>
    <t xml:space="preserve">PELICAN </t>
  </si>
  <si>
    <t xml:space="preserve">LOWER YUKON </t>
  </si>
  <si>
    <r>
      <t xml:space="preserve">OTHER </t>
    </r>
    <r>
      <rPr>
        <u/>
        <sz val="10"/>
        <rFont val="Arial"/>
        <family val="2"/>
      </rPr>
      <t>REAA</t>
    </r>
  </si>
  <si>
    <t>U</t>
  </si>
  <si>
    <t>V</t>
  </si>
  <si>
    <t>W</t>
  </si>
  <si>
    <t>X</t>
  </si>
  <si>
    <t>Y</t>
  </si>
  <si>
    <t>Z</t>
  </si>
  <si>
    <t>AA</t>
  </si>
  <si>
    <t>PUPIL</t>
  </si>
  <si>
    <t>FOUNDATION</t>
  </si>
  <si>
    <t>OTHER STATE</t>
  </si>
  <si>
    <t>REV. ASSOC.</t>
  </si>
  <si>
    <t>SPECIAL COST</t>
  </si>
  <si>
    <t>UNWEIGHTED</t>
  </si>
  <si>
    <t>F</t>
  </si>
  <si>
    <t>I</t>
  </si>
  <si>
    <t>PER ADM</t>
  </si>
  <si>
    <t>AUDITED TOTAL</t>
  </si>
  <si>
    <t>TRANSFERS IN</t>
  </si>
  <si>
    <t>AB</t>
  </si>
  <si>
    <t>AC</t>
  </si>
  <si>
    <t>AD</t>
  </si>
  <si>
    <t xml:space="preserve">ACTUAL STATE </t>
  </si>
  <si>
    <t>TRANS.</t>
  </si>
  <si>
    <t>Trans. Rev. Assoc. Spec. Cost</t>
  </si>
  <si>
    <t>Total Revenues Excluded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</si>
  <si>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</si>
  <si>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</si>
  <si>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</si>
  <si>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</si>
  <si>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</si>
  <si>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</si>
  <si>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</si>
  <si>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</si>
  <si>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</si>
  <si>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AN</t>
  </si>
  <si>
    <t>School District</t>
  </si>
  <si>
    <t/>
  </si>
  <si>
    <t>Need With Differentials (AADM)</t>
  </si>
  <si>
    <t>Need without Differentials (ADM no corresp)</t>
  </si>
  <si>
    <t>Weights Excluded as Spec. Cost</t>
  </si>
  <si>
    <t>State Foundation Formula Exclusion</t>
  </si>
  <si>
    <t>Quality School Exclusion</t>
  </si>
  <si>
    <t>Additional Allocation Per AADM</t>
  </si>
  <si>
    <t>Excluded Portion Additional Allocation</t>
  </si>
  <si>
    <t>FY2022</t>
  </si>
  <si>
    <t>DISPARITY CALCULATIONS</t>
  </si>
  <si>
    <t>5% Threshold</t>
  </si>
  <si>
    <t>High</t>
  </si>
  <si>
    <t>Low</t>
  </si>
  <si>
    <t>Difference</t>
  </si>
  <si>
    <t>Disparity Percentage</t>
  </si>
  <si>
    <t>end of table</t>
  </si>
  <si>
    <t>ALASKA DEPARTMENT OF EDUCATION &amp; EARLY DEVELOPMENT
FY2024 DISPARITY TEST - Column C. Adjusted Based on Audits (State Owes)
COMPILED FROM FISCAL YEAR 2022 AUDITS</t>
  </si>
  <si>
    <t>ALASKA DEPARTMENT OF EDUCATION &amp; EARLY DEVELOPMENT
FY2024 DISPARITY TEST - Column N. Adjusted Deductible Impact Aid
COMPILED FROM FISCAL YEAR 2022 AUDITS</t>
  </si>
  <si>
    <t>ALASKA DEPARTMENT OF EDUCATION &amp; EARLY DEVELOPMENT
FY2024 DISPARITY TEST - Column T, Revenue Associated with Special Cost
COMPILED FROM FISCAL YEAR 2022 AUDITS</t>
  </si>
  <si>
    <t>ALASKA DEPARTMENT OF EDUCATION &amp; EARLY DEVELOPMENT
FY2024 Disparity Test -- Revenue Exclusion
COMPILED FROM FISCAL YEAR 2022 Audits
Prepared for IAP 2/28/2023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</si>
</sst>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i/>
      <sz val="10"/>
      <color theme="3"/>
      <name val="Arial"/>
      <family val="2"/>
    </font>
    <font>
      <sz val="10"/>
      <color rgb="FFFF000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123">
    <xf numFmtId="0" fontId="0" fillId="0" borderId="0" xfId="0"/>
    <xf numFmtId="3" fontId="0" fillId="0" borderId="0" xfId="0" applyNumberFormat="1" applyAlignment="1">
      <alignment horizontal="left"/>
    </xf>
    <xf numFmtId="3" fontId="0" fillId="0" borderId="0" xfId="0" applyNumberFormat="1"/>
    <xf numFmtId="3" fontId="4" fillId="0" borderId="0" xfId="0" applyNumberFormat="1" applyFont="1" applyAlignment="1">
      <alignment horizontal="center"/>
    </xf>
    <xf numFmtId="3" fontId="0" fillId="0" borderId="8" xfId="0" applyNumberFormat="1" applyBorder="1"/>
    <xf numFmtId="3" fontId="0" fillId="0" borderId="0" xfId="0" applyNumberFormat="1" applyProtection="1">
      <protection locked="0"/>
    </xf>
    <xf numFmtId="3" fontId="0" fillId="0" borderId="4" xfId="0" applyNumberFormat="1" applyBorder="1"/>
    <xf numFmtId="3" fontId="3" fillId="0" borderId="9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164" fontId="0" fillId="0" borderId="0" xfId="1" applyNumberFormat="1" applyFont="1" applyFill="1"/>
    <xf numFmtId="164" fontId="4" fillId="0" borderId="0" xfId="1" applyNumberFormat="1" applyFont="1" applyFill="1" applyAlignment="1">
      <alignment horizontal="center"/>
    </xf>
    <xf numFmtId="164" fontId="0" fillId="0" borderId="9" xfId="1" applyNumberFormat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164" fontId="0" fillId="0" borderId="4" xfId="1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3" fontId="0" fillId="0" borderId="0" xfId="0" applyNumberFormat="1" applyAlignment="1" applyProtection="1">
      <alignment horizontal="left"/>
      <protection locked="0"/>
    </xf>
    <xf numFmtId="3" fontId="0" fillId="0" borderId="1" xfId="0" applyNumberForma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0" xfId="0" applyNumberFormat="1" applyBorder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4" xfId="1" applyNumberFormat="1" applyFont="1" applyFill="1" applyBorder="1"/>
    <xf numFmtId="164" fontId="0" fillId="0" borderId="10" xfId="0" applyNumberFormat="1" applyBorder="1"/>
    <xf numFmtId="164" fontId="0" fillId="0" borderId="10" xfId="1" applyNumberFormat="1" applyFont="1" applyFill="1" applyBorder="1"/>
    <xf numFmtId="164" fontId="4" fillId="0" borderId="5" xfId="1" applyNumberFormat="1" applyFont="1" applyFill="1" applyBorder="1" applyAlignment="1">
      <alignment horizontal="center"/>
    </xf>
    <xf numFmtId="164" fontId="4" fillId="0" borderId="6" xfId="1" applyNumberFormat="1" applyFont="1" applyFill="1" applyBorder="1" applyAlignment="1">
      <alignment horizontal="center"/>
    </xf>
    <xf numFmtId="164" fontId="4" fillId="0" borderId="7" xfId="1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3" fontId="0" fillId="0" borderId="4" xfId="0" applyNumberFormat="1" applyBorder="1" applyAlignment="1">
      <alignment horizontal="right"/>
    </xf>
    <xf numFmtId="164" fontId="0" fillId="0" borderId="4" xfId="1" applyNumberFormat="1" applyFont="1" applyFill="1" applyBorder="1" applyAlignment="1">
      <alignment horizontal="right"/>
    </xf>
    <xf numFmtId="3" fontId="1" fillId="0" borderId="9" xfId="0" applyNumberFormat="1" applyFont="1" applyBorder="1" applyAlignment="1">
      <alignment horizontal="center"/>
    </xf>
    <xf numFmtId="164" fontId="4" fillId="0" borderId="0" xfId="1" applyNumberFormat="1" applyFont="1" applyFill="1"/>
    <xf numFmtId="3" fontId="1" fillId="0" borderId="0" xfId="0" applyNumberFormat="1" applyFont="1" applyAlignment="1">
      <alignment horizontal="center"/>
    </xf>
    <xf numFmtId="9" fontId="4" fillId="0" borderId="0" xfId="5" applyFont="1" applyFill="1" applyBorder="1"/>
    <xf numFmtId="10" fontId="4" fillId="0" borderId="0" xfId="5" applyNumberFormat="1" applyFont="1" applyFill="1" applyBorder="1" applyProtection="1">
      <protection locked="0"/>
    </xf>
    <xf numFmtId="164" fontId="8" fillId="0" borderId="0" xfId="1" applyNumberFormat="1" applyFont="1" applyFill="1"/>
    <xf numFmtId="0" fontId="8" fillId="0" borderId="0" xfId="0" applyFont="1"/>
    <xf numFmtId="3" fontId="0" fillId="0" borderId="2" xfId="0" applyNumberFormat="1" applyBorder="1" applyProtection="1">
      <protection locked="0"/>
    </xf>
    <xf numFmtId="0" fontId="0" fillId="0" borderId="2" xfId="0" applyBorder="1"/>
    <xf numFmtId="3" fontId="0" fillId="0" borderId="2" xfId="0" applyNumberFormat="1" applyBorder="1" applyAlignment="1" applyProtection="1">
      <alignment horizontal="left"/>
      <protection locked="0"/>
    </xf>
    <xf numFmtId="3" fontId="1" fillId="0" borderId="2" xfId="0" applyNumberFormat="1" applyFont="1" applyBorder="1" applyAlignment="1" applyProtection="1">
      <alignment horizontal="left"/>
      <protection locked="0"/>
    </xf>
    <xf numFmtId="43" fontId="0" fillId="0" borderId="2" xfId="1" applyFont="1" applyFill="1" applyBorder="1" applyAlignment="1" applyProtection="1">
      <alignment horizontal="left"/>
      <protection locked="0"/>
    </xf>
    <xf numFmtId="0" fontId="1" fillId="0" borderId="2" xfId="0" applyFont="1" applyBorder="1"/>
    <xf numFmtId="3" fontId="0" fillId="0" borderId="2" xfId="0" applyNumberFormat="1" applyBorder="1" applyAlignment="1" applyProtection="1">
      <alignment horizontal="right"/>
      <protection locked="0"/>
    </xf>
    <xf numFmtId="164" fontId="0" fillId="0" borderId="8" xfId="1" applyNumberFormat="1" applyFont="1" applyFill="1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0" fillId="0" borderId="12" xfId="0" applyNumberFormat="1" applyBorder="1"/>
    <xf numFmtId="0" fontId="0" fillId="0" borderId="8" xfId="0" applyBorder="1" applyAlignment="1">
      <alignment horizontal="center" wrapText="1"/>
    </xf>
    <xf numFmtId="3" fontId="1" fillId="0" borderId="0" xfId="0" applyNumberFormat="1" applyFont="1" applyAlignment="1" applyProtection="1">
      <alignment horizontal="left"/>
      <protection locked="0"/>
    </xf>
    <xf numFmtId="3" fontId="0" fillId="0" borderId="7" xfId="0" applyNumberFormat="1" applyBorder="1"/>
    <xf numFmtId="0" fontId="10" fillId="0" borderId="0" xfId="0" applyFont="1"/>
    <xf numFmtId="3" fontId="10" fillId="0" borderId="0" xfId="0" applyNumberFormat="1" applyFont="1" applyProtection="1">
      <protection locked="0"/>
    </xf>
    <xf numFmtId="3" fontId="10" fillId="0" borderId="0" xfId="0" applyNumberFormat="1" applyFont="1" applyAlignment="1">
      <alignment horizontal="left"/>
    </xf>
    <xf numFmtId="3" fontId="10" fillId="0" borderId="0" xfId="0" applyNumberFormat="1" applyFont="1"/>
    <xf numFmtId="164" fontId="0" fillId="0" borderId="9" xfId="1" applyNumberFormat="1" applyFont="1" applyFill="1" applyBorder="1" applyAlignment="1">
      <alignment horizontal="right"/>
    </xf>
    <xf numFmtId="3" fontId="0" fillId="0" borderId="9" xfId="0" applyNumberFormat="1" applyBorder="1" applyAlignment="1">
      <alignment horizontal="right"/>
    </xf>
    <xf numFmtId="3" fontId="0" fillId="0" borderId="9" xfId="0" applyNumberFormat="1" applyBorder="1"/>
    <xf numFmtId="164" fontId="0" fillId="0" borderId="8" xfId="0" applyNumberFormat="1" applyBorder="1" applyAlignment="1">
      <alignment horizontal="right"/>
    </xf>
    <xf numFmtId="38" fontId="1" fillId="0" borderId="0" xfId="0" applyNumberFormat="1" applyFont="1"/>
    <xf numFmtId="0" fontId="1" fillId="0" borderId="8" xfId="0" applyFont="1" applyBorder="1" applyAlignment="1">
      <alignment horizontal="center" wrapText="1"/>
    </xf>
    <xf numFmtId="0" fontId="1" fillId="0" borderId="0" xfId="0" applyFont="1"/>
    <xf numFmtId="164" fontId="1" fillId="0" borderId="4" xfId="1" applyNumberFormat="1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43" fontId="0" fillId="0" borderId="0" xfId="0" applyNumberFormat="1"/>
    <xf numFmtId="43" fontId="1" fillId="0" borderId="2" xfId="1" applyFont="1" applyFill="1" applyBorder="1" applyAlignment="1" applyProtection="1">
      <alignment horizontal="left"/>
      <protection locked="0"/>
    </xf>
    <xf numFmtId="0" fontId="1" fillId="0" borderId="9" xfId="0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164" fontId="3" fillId="0" borderId="9" xfId="2" applyNumberFormat="1" applyFont="1" applyFill="1" applyBorder="1"/>
    <xf numFmtId="38" fontId="9" fillId="0" borderId="9" xfId="0" quotePrefix="1" applyNumberFormat="1" applyFont="1" applyBorder="1" applyAlignment="1">
      <alignment horizontal="right"/>
    </xf>
    <xf numFmtId="4" fontId="3" fillId="0" borderId="9" xfId="0" applyNumberFormat="1" applyFont="1" applyBorder="1"/>
    <xf numFmtId="164" fontId="3" fillId="0" borderId="8" xfId="2" applyNumberFormat="1" applyFont="1" applyFill="1" applyBorder="1"/>
    <xf numFmtId="4" fontId="3" fillId="0" borderId="8" xfId="0" applyNumberFormat="1" applyFont="1" applyBorder="1"/>
    <xf numFmtId="164" fontId="3" fillId="0" borderId="4" xfId="2" applyNumberFormat="1" applyFont="1" applyFill="1" applyBorder="1"/>
    <xf numFmtId="43" fontId="0" fillId="0" borderId="4" xfId="1" applyFont="1" applyFill="1" applyBorder="1" applyAlignment="1"/>
    <xf numFmtId="164" fontId="0" fillId="0" borderId="4" xfId="1" applyNumberFormat="1" applyFont="1" applyFill="1" applyBorder="1" applyAlignment="1"/>
    <xf numFmtId="4" fontId="3" fillId="0" borderId="4" xfId="0" applyNumberFormat="1" applyFont="1" applyBorder="1"/>
    <xf numFmtId="164" fontId="1" fillId="0" borderId="4" xfId="2" applyNumberFormat="1" applyFont="1" applyFill="1" applyBorder="1"/>
    <xf numFmtId="6" fontId="0" fillId="0" borderId="8" xfId="0" applyNumberFormat="1" applyBorder="1" applyAlignment="1">
      <alignment horizontal="right"/>
    </xf>
    <xf numFmtId="43" fontId="0" fillId="0" borderId="8" xfId="1" applyFont="1" applyFill="1" applyBorder="1" applyAlignment="1">
      <alignment horizontal="right"/>
    </xf>
    <xf numFmtId="3" fontId="4" fillId="0" borderId="0" xfId="0" applyNumberFormat="1" applyFont="1"/>
    <xf numFmtId="4" fontId="10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left"/>
    </xf>
    <xf numFmtId="164" fontId="1" fillId="0" borderId="9" xfId="1" applyNumberFormat="1" applyFont="1" applyFill="1" applyBorder="1" applyAlignment="1">
      <alignment horizontal="right"/>
    </xf>
    <xf numFmtId="3" fontId="0" fillId="0" borderId="11" xfId="0" applyNumberFormat="1" applyBorder="1"/>
    <xf numFmtId="164" fontId="1" fillId="0" borderId="8" xfId="1" applyNumberFormat="1" applyFont="1" applyFill="1" applyBorder="1" applyAlignment="1">
      <alignment horizontal="right"/>
    </xf>
    <xf numFmtId="164" fontId="1" fillId="0" borderId="4" xfId="1" applyNumberFormat="1" applyFont="1" applyFill="1" applyBorder="1" applyAlignment="1">
      <alignment horizontal="right"/>
    </xf>
    <xf numFmtId="164" fontId="1" fillId="0" borderId="8" xfId="0" applyNumberFormat="1" applyFont="1" applyBorder="1" applyAlignment="1">
      <alignment horizontal="right"/>
    </xf>
    <xf numFmtId="0" fontId="12" fillId="0" borderId="0" xfId="0" applyFont="1" applyAlignment="1">
      <alignment horizontal="center"/>
    </xf>
    <xf numFmtId="164" fontId="0" fillId="0" borderId="8" xfId="1" applyNumberFormat="1" applyFont="1" applyFill="1" applyBorder="1"/>
    <xf numFmtId="38" fontId="9" fillId="0" borderId="8" xfId="0" quotePrefix="1" applyNumberFormat="1" applyFont="1" applyBorder="1" applyAlignment="1">
      <alignment horizontal="right"/>
    </xf>
    <xf numFmtId="0" fontId="0" fillId="0" borderId="8" xfId="0" applyBorder="1"/>
    <xf numFmtId="0" fontId="1" fillId="0" borderId="8" xfId="0" applyFont="1" applyBorder="1"/>
    <xf numFmtId="43" fontId="1" fillId="0" borderId="8" xfId="1" applyFont="1" applyFill="1" applyBorder="1" applyAlignment="1">
      <alignment horizontal="right"/>
    </xf>
    <xf numFmtId="43" fontId="1" fillId="0" borderId="8" xfId="1" applyFont="1" applyFill="1" applyBorder="1"/>
    <xf numFmtId="165" fontId="1" fillId="0" borderId="8" xfId="11" applyNumberFormat="1" applyFont="1" applyFill="1" applyBorder="1"/>
    <xf numFmtId="44" fontId="1" fillId="0" borderId="8" xfId="11" applyFont="1" applyFill="1" applyBorder="1"/>
    <xf numFmtId="165" fontId="9" fillId="0" borderId="8" xfId="11" applyNumberFormat="1" applyFont="1" applyBorder="1"/>
    <xf numFmtId="38" fontId="1" fillId="0" borderId="8" xfId="0" applyNumberFormat="1" applyFont="1" applyBorder="1"/>
    <xf numFmtId="164" fontId="1" fillId="0" borderId="8" xfId="1" applyNumberFormat="1" applyFont="1" applyFill="1" applyBorder="1"/>
    <xf numFmtId="43" fontId="1" fillId="0" borderId="8" xfId="1" applyFont="1" applyBorder="1"/>
    <xf numFmtId="165" fontId="1" fillId="0" borderId="8" xfId="11" applyNumberFormat="1" applyFont="1" applyBorder="1"/>
    <xf numFmtId="3" fontId="4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left" wrapText="1"/>
    </xf>
    <xf numFmtId="3" fontId="0" fillId="0" borderId="13" xfId="0" applyNumberFormat="1" applyBorder="1" applyAlignment="1">
      <alignment horizontal="left"/>
    </xf>
    <xf numFmtId="0" fontId="0" fillId="0" borderId="14" xfId="0" applyBorder="1"/>
    <xf numFmtId="3" fontId="0" fillId="0" borderId="15" xfId="0" applyNumberFormat="1" applyBorder="1" applyAlignment="1">
      <alignment horizontal="right"/>
    </xf>
    <xf numFmtId="164" fontId="0" fillId="0" borderId="15" xfId="1" applyNumberFormat="1" applyFont="1" applyFill="1" applyBorder="1"/>
    <xf numFmtId="3" fontId="0" fillId="0" borderId="16" xfId="0" applyNumberFormat="1" applyBorder="1" applyAlignment="1">
      <alignment horizontal="right"/>
    </xf>
    <xf numFmtId="3" fontId="0" fillId="0" borderId="16" xfId="0" applyNumberFormat="1" applyBorder="1"/>
    <xf numFmtId="3" fontId="0" fillId="0" borderId="16" xfId="0" applyNumberFormat="1" applyBorder="1" applyAlignment="1" applyProtection="1">
      <alignment horizontal="right"/>
      <protection locked="0"/>
    </xf>
    <xf numFmtId="10" fontId="4" fillId="0" borderId="16" xfId="5" applyNumberFormat="1" applyFont="1" applyFill="1" applyBorder="1" applyProtection="1">
      <protection locked="0"/>
    </xf>
    <xf numFmtId="3" fontId="1" fillId="0" borderId="0" xfId="0" applyNumberFormat="1" applyFont="1" applyAlignment="1">
      <alignment wrapText="1"/>
    </xf>
    <xf numFmtId="3" fontId="13" fillId="0" borderId="0" xfId="0" applyNumberFormat="1" applyFont="1"/>
    <xf numFmtId="3" fontId="1" fillId="0" borderId="4" xfId="0" applyNumberFormat="1" applyFont="1" applyBorder="1" applyAlignment="1">
      <alignment horizontal="left" wrapText="1"/>
    </xf>
    <xf numFmtId="0" fontId="4" fillId="0" borderId="8" xfId="0" applyFont="1" applyBorder="1" applyAlignment="1">
      <alignment horizontal="center"/>
    </xf>
  </cellXfs>
  <cellStyles count="12">
    <cellStyle name="Comma" xfId="1" builtinId="3"/>
    <cellStyle name="Comma 2" xfId="2" xr:uid="{00000000-0005-0000-0000-000001000000}"/>
    <cellStyle name="Comma 2 2" xfId="8" xr:uid="{00000000-0005-0000-0000-000002000000}"/>
    <cellStyle name="Comma 3" xfId="6" xr:uid="{00000000-0005-0000-0000-000003000000}"/>
    <cellStyle name="Currency" xfId="11" builtinId="4"/>
    <cellStyle name="Currency 2" xfId="3" xr:uid="{00000000-0005-0000-0000-000004000000}"/>
    <cellStyle name="Currency 2 2" xfId="9" xr:uid="{00000000-0005-0000-0000-000005000000}"/>
    <cellStyle name="Normal" xfId="0" builtinId="0"/>
    <cellStyle name="Normal 2" xfId="4" xr:uid="{00000000-0005-0000-0000-000007000000}"/>
    <cellStyle name="Normal 2 2" xfId="7" xr:uid="{00000000-0005-0000-0000-000008000000}"/>
    <cellStyle name="Percent" xfId="5" builtinId="5"/>
    <cellStyle name="Percent 2" xfId="10" xr:uid="{00000000-0005-0000-0000-00000A000000}"/>
  </cellStyles>
  <dxfs count="0"/>
  <tableStyles count="0" defaultTableStyle="TableStyleMedium9" defaultPivotStyle="PivotStyleLight16"/>
  <colors>
    <mruColors>
      <color rgb="FFFFFFCC"/>
      <color rgb="FFDCC5ED"/>
      <color rgb="FFCCECFF"/>
      <color rgb="FF99FF99"/>
      <color rgb="FFC198E0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F%20District%20Support/DistSup/Impact%20Aid%20&amp;%20Disparity/FY2021%20disparity/Work%20Papers/$Inclusion%20Method/$$DisparityTest_2021_workpaper_NoPupilTra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1 Disparity (p.1-3)"/>
      <sheetName val="ATTACHMENT A Adj State Owes "/>
      <sheetName val="Attachment B Audited Local Adj."/>
      <sheetName val="EED File Copy Workpaper Col D"/>
    </sheetNames>
    <sheetDataSet>
      <sheetData sheetId="0"/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67"/>
  <sheetViews>
    <sheetView tabSelected="1" zoomScaleNormal="100" workbookViewId="0">
      <pane xSplit="1" ySplit="5" topLeftCell="B9" activePane="bottomRight" state="frozen"/>
      <selection pane="topRight" activeCell="B1" sqref="B1"/>
      <selection pane="bottomLeft" activeCell="A9" sqref="A9"/>
      <selection pane="bottomRight" sqref="A1:C1"/>
    </sheetView>
  </sheetViews>
  <sheetFormatPr defaultColWidth="14.7109375" defaultRowHeight="12.75" x14ac:dyDescent="0.2"/>
  <cols>
    <col min="1" max="1" width="20.7109375" bestFit="1" customWidth="1"/>
    <col min="2" max="2" width="15.28515625" bestFit="1" customWidth="1"/>
    <col min="3" max="3" width="14.28515625" bestFit="1" customWidth="1"/>
    <col min="4" max="4" width="13.42578125" bestFit="1" customWidth="1"/>
    <col min="5" max="5" width="11.7109375" bestFit="1" customWidth="1"/>
    <col min="6" max="6" width="14.140625" bestFit="1" customWidth="1"/>
    <col min="7" max="7" width="14.7109375" customWidth="1"/>
    <col min="8" max="8" width="13.7109375" bestFit="1" customWidth="1"/>
    <col min="9" max="9" width="13.5703125" bestFit="1" customWidth="1"/>
    <col min="10" max="10" width="11.5703125" customWidth="1"/>
    <col min="11" max="11" width="12.42578125" bestFit="1" customWidth="1"/>
    <col min="12" max="12" width="12.7109375" bestFit="1" customWidth="1"/>
    <col min="13" max="14" width="10.42578125" bestFit="1" customWidth="1"/>
    <col min="15" max="15" width="14.5703125" bestFit="1" customWidth="1"/>
    <col min="16" max="16" width="16.140625" bestFit="1" customWidth="1"/>
    <col min="17" max="17" width="10.42578125" bestFit="1" customWidth="1"/>
    <col min="18" max="18" width="14.140625" bestFit="1" customWidth="1"/>
    <col min="19" max="20" width="15.140625" bestFit="1" customWidth="1"/>
    <col min="21" max="21" width="12.7109375" bestFit="1" customWidth="1"/>
    <col min="22" max="22" width="13.28515625" bestFit="1" customWidth="1"/>
    <col min="23" max="23" width="10.5703125" bestFit="1" customWidth="1"/>
    <col min="24" max="24" width="7.28515625" bestFit="1" customWidth="1"/>
    <col min="25" max="25" width="6.5703125" bestFit="1" customWidth="1"/>
    <col min="26" max="48" width="14.7109375" customWidth="1"/>
  </cols>
  <sheetData>
    <row r="1" spans="1:28" ht="51.75" customHeight="1" x14ac:dyDescent="0.2">
      <c r="A1" s="110" t="s">
        <v>176</v>
      </c>
      <c r="B1" s="109"/>
      <c r="C1" s="109"/>
      <c r="D1" s="89"/>
      <c r="E1" s="89"/>
      <c r="F1" s="2"/>
      <c r="G1" s="2"/>
      <c r="H1" s="2"/>
      <c r="I1" s="2"/>
      <c r="J1" s="1"/>
      <c r="K1" s="1"/>
      <c r="L1" s="1"/>
      <c r="M1" s="1"/>
      <c r="N1" s="2"/>
      <c r="O1" s="2"/>
      <c r="P1" s="2"/>
      <c r="Q1" s="2"/>
      <c r="R1" s="2"/>
      <c r="S1" s="1"/>
      <c r="T1" s="1"/>
      <c r="U1" s="1"/>
      <c r="V1" s="1"/>
      <c r="W1" s="2"/>
      <c r="X1" s="17"/>
      <c r="Y1" s="2"/>
    </row>
    <row r="2" spans="1:28" x14ac:dyDescent="0.2">
      <c r="A2" s="3" t="s">
        <v>91</v>
      </c>
      <c r="B2" s="3" t="s">
        <v>90</v>
      </c>
      <c r="C2" s="3" t="s">
        <v>92</v>
      </c>
      <c r="D2" s="3" t="s">
        <v>93</v>
      </c>
      <c r="E2" s="3" t="s">
        <v>94</v>
      </c>
      <c r="F2" s="3" t="s">
        <v>134</v>
      </c>
      <c r="G2" s="3" t="s">
        <v>95</v>
      </c>
      <c r="H2" s="3" t="s">
        <v>96</v>
      </c>
      <c r="I2" s="3" t="s">
        <v>135</v>
      </c>
      <c r="J2" s="3" t="s">
        <v>97</v>
      </c>
      <c r="K2" s="3" t="s">
        <v>98</v>
      </c>
      <c r="L2" s="3" t="s">
        <v>99</v>
      </c>
      <c r="M2" s="3" t="s">
        <v>100</v>
      </c>
      <c r="N2" s="3" t="s">
        <v>101</v>
      </c>
      <c r="O2" s="3" t="s">
        <v>102</v>
      </c>
      <c r="P2" s="3" t="s">
        <v>103</v>
      </c>
      <c r="Q2" s="3" t="s">
        <v>104</v>
      </c>
      <c r="R2" s="3" t="s">
        <v>105</v>
      </c>
      <c r="S2" s="3" t="s">
        <v>106</v>
      </c>
      <c r="T2" s="3" t="s">
        <v>107</v>
      </c>
      <c r="U2" s="3" t="s">
        <v>121</v>
      </c>
      <c r="V2" s="3" t="s">
        <v>122</v>
      </c>
      <c r="W2" s="3" t="s">
        <v>123</v>
      </c>
      <c r="X2" s="5"/>
      <c r="Y2" s="2"/>
    </row>
    <row r="3" spans="1:28" x14ac:dyDescent="0.2">
      <c r="A3" s="18"/>
      <c r="B3" s="38" t="s">
        <v>165</v>
      </c>
      <c r="C3" s="7" t="s">
        <v>71</v>
      </c>
      <c r="D3" s="38" t="s">
        <v>165</v>
      </c>
      <c r="E3" s="38" t="s">
        <v>165</v>
      </c>
      <c r="F3" s="7" t="s">
        <v>5</v>
      </c>
      <c r="G3" s="38" t="s">
        <v>165</v>
      </c>
      <c r="H3" s="38" t="s">
        <v>165</v>
      </c>
      <c r="I3" s="38" t="s">
        <v>165</v>
      </c>
      <c r="J3" s="38" t="s">
        <v>165</v>
      </c>
      <c r="K3" s="7" t="s">
        <v>5</v>
      </c>
      <c r="L3" s="38" t="s">
        <v>165</v>
      </c>
      <c r="M3" s="38" t="s">
        <v>165</v>
      </c>
      <c r="N3" s="38" t="s">
        <v>165</v>
      </c>
      <c r="O3" s="38" t="s">
        <v>109</v>
      </c>
      <c r="P3" s="38" t="s">
        <v>165</v>
      </c>
      <c r="Q3" s="38" t="s">
        <v>165</v>
      </c>
      <c r="R3" s="38" t="s">
        <v>165</v>
      </c>
      <c r="S3" s="38" t="s">
        <v>165</v>
      </c>
      <c r="T3" s="38" t="s">
        <v>165</v>
      </c>
      <c r="U3" s="38" t="s">
        <v>165</v>
      </c>
      <c r="V3" s="73" t="s">
        <v>165</v>
      </c>
      <c r="W3" s="38" t="s">
        <v>165</v>
      </c>
      <c r="X3" s="45"/>
      <c r="Y3" s="2"/>
    </row>
    <row r="4" spans="1:28" x14ac:dyDescent="0.2">
      <c r="A4" s="19" t="s">
        <v>0</v>
      </c>
      <c r="B4" s="40" t="s">
        <v>142</v>
      </c>
      <c r="C4" s="8" t="s">
        <v>72</v>
      </c>
      <c r="D4" s="40" t="s">
        <v>130</v>
      </c>
      <c r="E4" s="40" t="s">
        <v>128</v>
      </c>
      <c r="F4" s="8" t="s">
        <v>6</v>
      </c>
      <c r="G4" s="40" t="s">
        <v>1</v>
      </c>
      <c r="H4" s="40" t="s">
        <v>2</v>
      </c>
      <c r="I4" s="40" t="s">
        <v>3</v>
      </c>
      <c r="J4" s="40" t="s">
        <v>4</v>
      </c>
      <c r="K4" s="22" t="s">
        <v>74</v>
      </c>
      <c r="L4" s="22" t="s">
        <v>120</v>
      </c>
      <c r="M4" s="22" t="s">
        <v>108</v>
      </c>
      <c r="N4" s="22" t="s">
        <v>108</v>
      </c>
      <c r="O4" s="8" t="s">
        <v>110</v>
      </c>
      <c r="P4" s="8" t="s">
        <v>112</v>
      </c>
      <c r="Q4" s="8" t="s">
        <v>46</v>
      </c>
      <c r="R4" s="8" t="s">
        <v>7</v>
      </c>
      <c r="S4" s="23" t="s">
        <v>137</v>
      </c>
      <c r="T4" s="40" t="s">
        <v>131</v>
      </c>
      <c r="U4" s="40" t="s">
        <v>109</v>
      </c>
      <c r="V4" s="40" t="s">
        <v>133</v>
      </c>
      <c r="W4" s="40" t="s">
        <v>11</v>
      </c>
      <c r="X4" s="45"/>
      <c r="Y4" s="2"/>
    </row>
    <row r="5" spans="1:28" x14ac:dyDescent="0.2">
      <c r="A5" s="20" t="s">
        <v>8</v>
      </c>
      <c r="B5" s="74" t="s">
        <v>129</v>
      </c>
      <c r="C5" s="9" t="s">
        <v>73</v>
      </c>
      <c r="D5" s="9" t="s">
        <v>11</v>
      </c>
      <c r="E5" s="9" t="s">
        <v>143</v>
      </c>
      <c r="F5" s="9" t="s">
        <v>11</v>
      </c>
      <c r="G5" s="9" t="s">
        <v>9</v>
      </c>
      <c r="H5" s="9" t="s">
        <v>10</v>
      </c>
      <c r="I5" s="9" t="s">
        <v>11</v>
      </c>
      <c r="J5" s="9" t="s">
        <v>12</v>
      </c>
      <c r="K5" s="9" t="s">
        <v>11</v>
      </c>
      <c r="L5" s="9" t="s">
        <v>11</v>
      </c>
      <c r="M5" s="9" t="s">
        <v>66</v>
      </c>
      <c r="N5" s="9" t="s">
        <v>67</v>
      </c>
      <c r="O5" s="9" t="s">
        <v>111</v>
      </c>
      <c r="P5" s="74" t="s">
        <v>113</v>
      </c>
      <c r="Q5" s="9" t="s">
        <v>11</v>
      </c>
      <c r="R5" s="74" t="s">
        <v>138</v>
      </c>
      <c r="S5" s="10" t="s">
        <v>13</v>
      </c>
      <c r="T5" s="74" t="s">
        <v>132</v>
      </c>
      <c r="U5" s="74" t="s">
        <v>13</v>
      </c>
      <c r="V5" s="74" t="s">
        <v>85</v>
      </c>
      <c r="W5" s="10" t="s">
        <v>136</v>
      </c>
      <c r="X5" s="45"/>
      <c r="Y5" s="2"/>
    </row>
    <row r="6" spans="1:28" x14ac:dyDescent="0.2">
      <c r="A6" s="18" t="s">
        <v>35</v>
      </c>
      <c r="B6" s="64">
        <v>17499365</v>
      </c>
      <c r="C6" s="62">
        <f>'Attachment B Audited Local Adj.'!C41</f>
        <v>73436</v>
      </c>
      <c r="D6" s="62">
        <v>10051</v>
      </c>
      <c r="E6" s="90">
        <v>2304902</v>
      </c>
      <c r="F6" s="63">
        <f t="shared" ref="F6:F37" si="0">SUM(B6:E6)</f>
        <v>19887754</v>
      </c>
      <c r="G6" s="75">
        <v>37837907</v>
      </c>
      <c r="H6" s="75">
        <v>121534</v>
      </c>
      <c r="I6" s="75">
        <f>827829-172763</f>
        <v>655066</v>
      </c>
      <c r="J6" s="75">
        <v>3638990</v>
      </c>
      <c r="K6" s="62">
        <f t="shared" ref="K6:K37" si="1">SUM(G6:J6)</f>
        <v>42253497</v>
      </c>
      <c r="L6" s="75" t="s">
        <v>157</v>
      </c>
      <c r="M6" s="75">
        <v>0</v>
      </c>
      <c r="N6" s="75">
        <v>0</v>
      </c>
      <c r="O6" s="62">
        <f>'Attachment B Audited Local Adj.'!D41</f>
        <v>1192555</v>
      </c>
      <c r="P6" s="75">
        <v>0</v>
      </c>
      <c r="Q6" s="75">
        <v>1484754</v>
      </c>
      <c r="R6" s="75">
        <v>0</v>
      </c>
      <c r="S6" s="63">
        <f t="shared" ref="S6:S37" si="2">SUM(K6:R6)+F6</f>
        <v>64818560</v>
      </c>
      <c r="T6" s="76">
        <f>'Attachment C Special Cost Diff.'!J39</f>
        <v>-31829407.199999999</v>
      </c>
      <c r="U6" s="63">
        <f t="shared" ref="U6:U37" si="3">S6+T6</f>
        <v>32989152.800000001</v>
      </c>
      <c r="V6" s="77">
        <v>1863.3</v>
      </c>
      <c r="W6" s="64">
        <f t="shared" ref="W6:W37" si="4">ROUND(U6/V6,0)</f>
        <v>17705</v>
      </c>
      <c r="X6" s="46"/>
      <c r="Y6" s="2"/>
      <c r="AB6" s="2"/>
    </row>
    <row r="7" spans="1:28" x14ac:dyDescent="0.2">
      <c r="A7" s="91" t="s">
        <v>16</v>
      </c>
      <c r="B7" s="4">
        <v>971241</v>
      </c>
      <c r="C7" s="52">
        <f>'Attachment B Audited Local Adj.'!C12</f>
        <v>0</v>
      </c>
      <c r="D7" s="62">
        <v>495</v>
      </c>
      <c r="E7" s="92">
        <v>284868</v>
      </c>
      <c r="F7" s="53">
        <f t="shared" si="0"/>
        <v>1256604</v>
      </c>
      <c r="G7" s="78">
        <v>1670285</v>
      </c>
      <c r="H7" s="78">
        <v>28</v>
      </c>
      <c r="I7" s="78">
        <v>76196</v>
      </c>
      <c r="J7" s="78">
        <v>133124</v>
      </c>
      <c r="K7" s="52">
        <f t="shared" si="1"/>
        <v>1879633</v>
      </c>
      <c r="L7" s="78" t="s">
        <v>157</v>
      </c>
      <c r="M7" s="78">
        <v>0</v>
      </c>
      <c r="N7" s="78">
        <v>0</v>
      </c>
      <c r="O7" s="52">
        <f>'Attachment B Audited Local Adj.'!D12</f>
        <v>7359</v>
      </c>
      <c r="P7" s="78">
        <v>0</v>
      </c>
      <c r="Q7" s="78">
        <v>17500</v>
      </c>
      <c r="R7" s="78">
        <v>0</v>
      </c>
      <c r="S7" s="53">
        <f t="shared" si="2"/>
        <v>3161096</v>
      </c>
      <c r="T7" s="76">
        <f>'Attachment C Special Cost Diff.'!J10</f>
        <v>-1868140.9</v>
      </c>
      <c r="U7" s="53">
        <f t="shared" si="3"/>
        <v>1292955.1000000001</v>
      </c>
      <c r="V7" s="79">
        <v>96.5</v>
      </c>
      <c r="W7" s="54">
        <f t="shared" si="4"/>
        <v>13398</v>
      </c>
      <c r="X7" s="50"/>
      <c r="Y7" s="2"/>
      <c r="AB7" s="2"/>
    </row>
    <row r="8" spans="1:28" x14ac:dyDescent="0.2">
      <c r="A8" s="20" t="s">
        <v>22</v>
      </c>
      <c r="B8" s="6">
        <v>41311472</v>
      </c>
      <c r="C8" s="37">
        <f>'Attachment B Audited Local Adj.'!C22</f>
        <v>3305</v>
      </c>
      <c r="D8" s="62">
        <v>553632</v>
      </c>
      <c r="E8" s="93">
        <v>63312</v>
      </c>
      <c r="F8" s="36">
        <f t="shared" si="0"/>
        <v>41931721</v>
      </c>
      <c r="G8" s="80">
        <v>0</v>
      </c>
      <c r="H8" s="80">
        <v>15753</v>
      </c>
      <c r="I8" s="80">
        <f>811283</f>
        <v>811283</v>
      </c>
      <c r="J8" s="80">
        <v>563256</v>
      </c>
      <c r="K8" s="37">
        <f t="shared" si="1"/>
        <v>1390292</v>
      </c>
      <c r="L8" s="80" t="s">
        <v>157</v>
      </c>
      <c r="M8" s="80">
        <v>0</v>
      </c>
      <c r="N8" s="80">
        <v>0</v>
      </c>
      <c r="O8" s="37">
        <f>'Attachment B Audited Local Adj.'!D22</f>
        <v>4515</v>
      </c>
      <c r="P8" s="80">
        <v>0</v>
      </c>
      <c r="Q8" s="80">
        <v>65015</v>
      </c>
      <c r="R8" s="80">
        <v>0</v>
      </c>
      <c r="S8" s="36">
        <f t="shared" si="2"/>
        <v>43391543</v>
      </c>
      <c r="T8" s="76">
        <f>'Attachment C Special Cost Diff.'!J20</f>
        <v>-40590761.070352599</v>
      </c>
      <c r="U8" s="36">
        <f t="shared" si="3"/>
        <v>2800781.929647401</v>
      </c>
      <c r="V8" s="79">
        <v>225.31</v>
      </c>
      <c r="W8" s="6">
        <f t="shared" si="4"/>
        <v>12431</v>
      </c>
      <c r="X8" s="46"/>
      <c r="Y8" s="2"/>
      <c r="AB8" s="2"/>
    </row>
    <row r="9" spans="1:28" x14ac:dyDescent="0.2">
      <c r="A9" s="20" t="s">
        <v>43</v>
      </c>
      <c r="B9" s="6">
        <v>4902826</v>
      </c>
      <c r="C9" s="37">
        <f>'Attachment B Audited Local Adj.'!C53</f>
        <v>0</v>
      </c>
      <c r="D9" s="62">
        <v>2610</v>
      </c>
      <c r="E9" s="93">
        <v>499841</v>
      </c>
      <c r="F9" s="36">
        <f t="shared" si="0"/>
        <v>5405277</v>
      </c>
      <c r="G9" s="80">
        <f>9047171-284731</f>
        <v>8762440</v>
      </c>
      <c r="H9" s="80">
        <v>-70627</v>
      </c>
      <c r="I9" s="80">
        <v>8479</v>
      </c>
      <c r="J9" s="80">
        <v>0</v>
      </c>
      <c r="K9" s="37">
        <f t="shared" si="1"/>
        <v>8700292</v>
      </c>
      <c r="L9" s="80" t="s">
        <v>157</v>
      </c>
      <c r="M9" s="80">
        <v>0</v>
      </c>
      <c r="N9" s="80">
        <v>0</v>
      </c>
      <c r="O9" s="37">
        <f>'Attachment B Audited Local Adj.'!D53</f>
        <v>3331</v>
      </c>
      <c r="P9" s="80">
        <v>0</v>
      </c>
      <c r="Q9" s="80">
        <v>0</v>
      </c>
      <c r="R9" s="80">
        <v>0</v>
      </c>
      <c r="S9" s="36">
        <f t="shared" si="2"/>
        <v>14108900</v>
      </c>
      <c r="T9" s="76">
        <f>'Attachment C Special Cost Diff.'!J51</f>
        <v>-7233155.1000000006</v>
      </c>
      <c r="U9" s="36">
        <f t="shared" si="3"/>
        <v>6875744.8999999994</v>
      </c>
      <c r="V9" s="79">
        <v>614.80999999999995</v>
      </c>
      <c r="W9" s="6">
        <f t="shared" si="4"/>
        <v>11184</v>
      </c>
      <c r="X9" s="47"/>
      <c r="Y9" s="2"/>
      <c r="AB9" s="2"/>
    </row>
    <row r="10" spans="1:28" x14ac:dyDescent="0.2">
      <c r="A10" s="20" t="s">
        <v>31</v>
      </c>
      <c r="B10" s="6">
        <v>8772542</v>
      </c>
      <c r="C10" s="37">
        <f>'Attachment B Audited Local Adj.'!C35</f>
        <v>0</v>
      </c>
      <c r="D10" s="62">
        <v>2670</v>
      </c>
      <c r="E10" s="93">
        <v>127094</v>
      </c>
      <c r="F10" s="36">
        <f t="shared" si="0"/>
        <v>8902306</v>
      </c>
      <c r="G10" s="80">
        <v>1360065</v>
      </c>
      <c r="H10" s="80">
        <v>254</v>
      </c>
      <c r="I10" s="80">
        <f>1176506-296661</f>
        <v>879845</v>
      </c>
      <c r="J10" s="80">
        <v>0</v>
      </c>
      <c r="K10" s="37">
        <f t="shared" si="1"/>
        <v>2240164</v>
      </c>
      <c r="L10" s="80" t="s">
        <v>157</v>
      </c>
      <c r="M10" s="80">
        <v>0</v>
      </c>
      <c r="N10" s="80">
        <v>0</v>
      </c>
      <c r="O10" s="37">
        <f>'Attachment B Audited Local Adj.'!D35</f>
        <v>155294</v>
      </c>
      <c r="P10" s="80">
        <v>0</v>
      </c>
      <c r="Q10" s="80">
        <v>360154</v>
      </c>
      <c r="R10" s="80">
        <v>0</v>
      </c>
      <c r="S10" s="36">
        <f t="shared" si="2"/>
        <v>11657918</v>
      </c>
      <c r="T10" s="76">
        <f>'Attachment C Special Cost Diff.'!J33</f>
        <v>-8453440.5795437992</v>
      </c>
      <c r="U10" s="36">
        <f t="shared" si="3"/>
        <v>3204477.4204562008</v>
      </c>
      <c r="V10" s="79">
        <v>299.75</v>
      </c>
      <c r="W10" s="6">
        <f t="shared" si="4"/>
        <v>10691</v>
      </c>
      <c r="X10" s="46"/>
      <c r="Y10" s="2"/>
      <c r="AB10" s="2"/>
    </row>
    <row r="11" spans="1:28" x14ac:dyDescent="0.2">
      <c r="A11" s="20" t="s">
        <v>40</v>
      </c>
      <c r="B11" s="6">
        <v>1162113</v>
      </c>
      <c r="C11" s="37">
        <f>'Attachment B Audited Local Adj.'!C48</f>
        <v>0</v>
      </c>
      <c r="D11" s="62">
        <v>917</v>
      </c>
      <c r="E11" s="93">
        <v>5014</v>
      </c>
      <c r="F11" s="36">
        <f t="shared" si="0"/>
        <v>1168044</v>
      </c>
      <c r="G11" s="80">
        <v>1805364</v>
      </c>
      <c r="H11" s="80">
        <v>0</v>
      </c>
      <c r="I11" s="80">
        <v>11048</v>
      </c>
      <c r="J11" s="80">
        <v>0</v>
      </c>
      <c r="K11" s="37">
        <f t="shared" si="1"/>
        <v>1816412</v>
      </c>
      <c r="L11" s="80" t="s">
        <v>157</v>
      </c>
      <c r="M11" s="80">
        <v>0</v>
      </c>
      <c r="N11" s="80">
        <v>0</v>
      </c>
      <c r="O11" s="37">
        <f>'Attachment B Audited Local Adj.'!D48</f>
        <v>0</v>
      </c>
      <c r="P11" s="80">
        <v>0</v>
      </c>
      <c r="Q11" s="80">
        <v>30000</v>
      </c>
      <c r="R11" s="80">
        <v>0</v>
      </c>
      <c r="S11" s="36">
        <f t="shared" si="2"/>
        <v>3014456</v>
      </c>
      <c r="T11" s="76">
        <f>'Attachment C Special Cost Diff.'!J46</f>
        <v>-1747352.5</v>
      </c>
      <c r="U11" s="36">
        <f t="shared" si="3"/>
        <v>1267103.5</v>
      </c>
      <c r="V11" s="79">
        <v>125.35</v>
      </c>
      <c r="W11" s="54">
        <f t="shared" si="4"/>
        <v>10109</v>
      </c>
      <c r="Y11" s="2"/>
      <c r="AB11" s="2"/>
    </row>
    <row r="12" spans="1:28" x14ac:dyDescent="0.2">
      <c r="A12" s="20" t="s">
        <v>52</v>
      </c>
      <c r="B12" s="36">
        <v>4608283</v>
      </c>
      <c r="C12" s="37">
        <f>'Attachment B Audited Local Adj.'!C14</f>
        <v>0</v>
      </c>
      <c r="D12" s="62">
        <v>5462</v>
      </c>
      <c r="E12" s="93">
        <v>0</v>
      </c>
      <c r="F12" s="36">
        <f t="shared" si="0"/>
        <v>4613745</v>
      </c>
      <c r="G12" s="80">
        <v>0</v>
      </c>
      <c r="H12" s="80" t="s">
        <v>157</v>
      </c>
      <c r="I12" s="80" t="s">
        <v>157</v>
      </c>
      <c r="J12" s="80">
        <v>0</v>
      </c>
      <c r="K12" s="37">
        <f t="shared" si="1"/>
        <v>0</v>
      </c>
      <c r="L12" s="80">
        <v>58263</v>
      </c>
      <c r="M12" s="80">
        <v>0</v>
      </c>
      <c r="N12" s="80">
        <v>0</v>
      </c>
      <c r="O12" s="37">
        <f>'Attachment B Audited Local Adj.'!D14</f>
        <v>71160</v>
      </c>
      <c r="P12" s="80">
        <v>208881</v>
      </c>
      <c r="Q12" s="80"/>
      <c r="R12" s="80">
        <v>0</v>
      </c>
      <c r="S12" s="36">
        <f t="shared" si="2"/>
        <v>4952049</v>
      </c>
      <c r="T12" s="76">
        <f>'Attachment C Special Cost Diff.'!J12</f>
        <v>-4254600.84</v>
      </c>
      <c r="U12" s="36">
        <f t="shared" si="3"/>
        <v>697448.16000000015</v>
      </c>
      <c r="V12" s="79">
        <v>71.45</v>
      </c>
      <c r="W12" s="6">
        <f t="shared" si="4"/>
        <v>9761</v>
      </c>
      <c r="X12" s="47"/>
      <c r="Y12" s="2"/>
      <c r="AB12" s="2"/>
    </row>
    <row r="13" spans="1:28" x14ac:dyDescent="0.2">
      <c r="A13" s="20" t="s">
        <v>51</v>
      </c>
      <c r="B13" s="36">
        <v>3099477</v>
      </c>
      <c r="C13" s="37">
        <f>'Attachment B Audited Local Adj.'!C13</f>
        <v>0</v>
      </c>
      <c r="D13" s="62">
        <v>941</v>
      </c>
      <c r="E13" s="93">
        <v>39789</v>
      </c>
      <c r="F13" s="36">
        <f t="shared" si="0"/>
        <v>3140207</v>
      </c>
      <c r="G13" s="80">
        <v>0</v>
      </c>
      <c r="H13" s="80" t="s">
        <v>157</v>
      </c>
      <c r="I13" s="80" t="s">
        <v>157</v>
      </c>
      <c r="J13" s="80">
        <v>0</v>
      </c>
      <c r="K13" s="37">
        <f t="shared" si="1"/>
        <v>0</v>
      </c>
      <c r="L13" s="80">
        <v>21083</v>
      </c>
      <c r="M13" s="80">
        <v>0</v>
      </c>
      <c r="N13" s="80">
        <v>0</v>
      </c>
      <c r="O13" s="37">
        <f>'Attachment B Audited Local Adj.'!D13</f>
        <v>200196</v>
      </c>
      <c r="P13" s="80">
        <v>272355</v>
      </c>
      <c r="Q13" s="80">
        <v>33715</v>
      </c>
      <c r="R13" s="80">
        <v>0</v>
      </c>
      <c r="S13" s="36">
        <f t="shared" si="2"/>
        <v>3667556</v>
      </c>
      <c r="T13" s="76">
        <f>'Attachment C Special Cost Diff.'!J11</f>
        <v>-2576293.14</v>
      </c>
      <c r="U13" s="36">
        <f t="shared" si="3"/>
        <v>1091262.8599999999</v>
      </c>
      <c r="V13" s="79">
        <v>128.35</v>
      </c>
      <c r="W13" s="6">
        <f t="shared" si="4"/>
        <v>8502</v>
      </c>
      <c r="X13" s="47"/>
      <c r="Y13" s="2"/>
      <c r="AB13" s="2"/>
    </row>
    <row r="14" spans="1:28" x14ac:dyDescent="0.2">
      <c r="A14" s="20" t="s">
        <v>118</v>
      </c>
      <c r="B14" s="6">
        <v>496706</v>
      </c>
      <c r="C14" s="37">
        <f>'Attachment B Audited Local Adj.'!C43</f>
        <v>0</v>
      </c>
      <c r="D14" s="62">
        <v>142</v>
      </c>
      <c r="E14" s="93">
        <v>1280</v>
      </c>
      <c r="F14" s="36">
        <f t="shared" si="0"/>
        <v>498128</v>
      </c>
      <c r="G14" s="80">
        <v>42546</v>
      </c>
      <c r="H14" s="80">
        <v>0</v>
      </c>
      <c r="I14" s="80">
        <v>2318</v>
      </c>
      <c r="J14" s="80">
        <v>0</v>
      </c>
      <c r="K14" s="37">
        <f t="shared" si="1"/>
        <v>44864</v>
      </c>
      <c r="L14" s="80" t="s">
        <v>157</v>
      </c>
      <c r="M14" s="80">
        <v>0</v>
      </c>
      <c r="N14" s="80">
        <v>0</v>
      </c>
      <c r="O14" s="37">
        <f>'Attachment B Audited Local Adj.'!D43</f>
        <v>0</v>
      </c>
      <c r="P14" s="80">
        <v>0</v>
      </c>
      <c r="Q14" s="80"/>
      <c r="R14" s="80">
        <v>0</v>
      </c>
      <c r="S14" s="36">
        <f t="shared" si="2"/>
        <v>542992</v>
      </c>
      <c r="T14" s="76">
        <f>'Attachment C Special Cost Diff.'!J41</f>
        <v>-407035.04</v>
      </c>
      <c r="U14" s="36">
        <f t="shared" si="3"/>
        <v>135956.96000000002</v>
      </c>
      <c r="V14" s="79">
        <v>16</v>
      </c>
      <c r="W14" s="6">
        <f t="shared" si="4"/>
        <v>8497</v>
      </c>
      <c r="X14" s="47"/>
      <c r="Y14" s="2"/>
      <c r="AB14" s="2"/>
    </row>
    <row r="15" spans="1:28" x14ac:dyDescent="0.2">
      <c r="A15" s="20" t="s">
        <v>64</v>
      </c>
      <c r="B15" s="36">
        <v>23625300</v>
      </c>
      <c r="C15" s="37">
        <f>'Attachment B Audited Local Adj.'!C57</f>
        <v>0</v>
      </c>
      <c r="D15" s="62">
        <v>7029</v>
      </c>
      <c r="E15" s="93">
        <v>95113</v>
      </c>
      <c r="F15" s="36">
        <f t="shared" si="0"/>
        <v>23727442</v>
      </c>
      <c r="G15" s="81">
        <v>0</v>
      </c>
      <c r="H15" s="81" t="s">
        <v>157</v>
      </c>
      <c r="I15" s="81" t="s">
        <v>157</v>
      </c>
      <c r="J15" s="81">
        <v>0</v>
      </c>
      <c r="K15" s="37">
        <f t="shared" si="1"/>
        <v>0</v>
      </c>
      <c r="L15" s="82">
        <v>520617</v>
      </c>
      <c r="M15" s="82">
        <v>0</v>
      </c>
      <c r="N15" s="82">
        <v>0</v>
      </c>
      <c r="O15" s="37">
        <f>'Attachment B Audited Local Adj.'!D57</f>
        <v>987394</v>
      </c>
      <c r="P15" s="80">
        <v>0</v>
      </c>
      <c r="Q15" s="82">
        <v>203196</v>
      </c>
      <c r="R15" s="81">
        <v>0</v>
      </c>
      <c r="S15" s="36">
        <f t="shared" si="2"/>
        <v>25438649</v>
      </c>
      <c r="T15" s="76">
        <f>'Attachment C Special Cost Diff.'!J55</f>
        <v>-22999223.920000002</v>
      </c>
      <c r="U15" s="36">
        <f t="shared" si="3"/>
        <v>2439425.0799999982</v>
      </c>
      <c r="V15" s="79">
        <v>287.35000000000002</v>
      </c>
      <c r="W15" s="54">
        <f t="shared" si="4"/>
        <v>8489</v>
      </c>
      <c r="Y15" s="2"/>
      <c r="AB15" s="2"/>
    </row>
    <row r="16" spans="1:28" x14ac:dyDescent="0.2">
      <c r="A16" s="20" t="s">
        <v>61</v>
      </c>
      <c r="B16" s="36">
        <v>4359488</v>
      </c>
      <c r="C16" s="37">
        <f>'Attachment B Audited Local Adj.'!C49</f>
        <v>0</v>
      </c>
      <c r="D16" s="62">
        <v>1225</v>
      </c>
      <c r="E16" s="93">
        <v>177492</v>
      </c>
      <c r="F16" s="36">
        <f t="shared" si="0"/>
        <v>4538205</v>
      </c>
      <c r="G16" s="80">
        <v>0</v>
      </c>
      <c r="H16" s="80" t="s">
        <v>157</v>
      </c>
      <c r="I16" s="80" t="s">
        <v>157</v>
      </c>
      <c r="J16" s="80">
        <v>0</v>
      </c>
      <c r="K16" s="37">
        <f t="shared" si="1"/>
        <v>0</v>
      </c>
      <c r="L16" s="80">
        <v>25551</v>
      </c>
      <c r="M16" s="80">
        <v>0</v>
      </c>
      <c r="N16" s="80">
        <v>0</v>
      </c>
      <c r="O16" s="37">
        <f>'Attachment B Audited Local Adj.'!D49</f>
        <v>0</v>
      </c>
      <c r="P16" s="80">
        <v>285143</v>
      </c>
      <c r="Q16" s="80">
        <v>31609</v>
      </c>
      <c r="R16" s="80">
        <v>0</v>
      </c>
      <c r="S16" s="36">
        <f t="shared" si="2"/>
        <v>4880508</v>
      </c>
      <c r="T16" s="76">
        <f>'Attachment C Special Cost Diff.'!J47</f>
        <v>-3709891.6799999992</v>
      </c>
      <c r="U16" s="36">
        <f t="shared" si="3"/>
        <v>1170616.3200000008</v>
      </c>
      <c r="V16" s="79">
        <v>139.1</v>
      </c>
      <c r="W16" s="6">
        <f t="shared" si="4"/>
        <v>8416</v>
      </c>
      <c r="X16" s="47"/>
      <c r="Y16" s="2"/>
      <c r="AB16" s="2"/>
    </row>
    <row r="17" spans="1:28" x14ac:dyDescent="0.2">
      <c r="A17" s="20" t="s">
        <v>42</v>
      </c>
      <c r="B17" s="6">
        <v>3809811</v>
      </c>
      <c r="C17" s="37">
        <f>'Attachment B Audited Local Adj.'!C52</f>
        <v>19</v>
      </c>
      <c r="D17" s="62">
        <v>1685</v>
      </c>
      <c r="E17" s="93">
        <v>253822</v>
      </c>
      <c r="F17" s="36">
        <f t="shared" si="0"/>
        <v>4065337</v>
      </c>
      <c r="G17" s="80">
        <v>3666381</v>
      </c>
      <c r="H17" s="80">
        <v>421</v>
      </c>
      <c r="I17" s="80">
        <v>14100</v>
      </c>
      <c r="J17" s="80">
        <v>0</v>
      </c>
      <c r="K17" s="37">
        <f t="shared" si="1"/>
        <v>3680902</v>
      </c>
      <c r="L17" s="80" t="s">
        <v>157</v>
      </c>
      <c r="M17" s="80">
        <v>0</v>
      </c>
      <c r="N17" s="80">
        <v>0</v>
      </c>
      <c r="O17" s="37">
        <f>'Attachment B Audited Local Adj.'!D52</f>
        <v>4811</v>
      </c>
      <c r="P17" s="80">
        <v>75033</v>
      </c>
      <c r="Q17" s="80"/>
      <c r="R17" s="80">
        <v>0</v>
      </c>
      <c r="S17" s="36">
        <f t="shared" si="2"/>
        <v>7826083</v>
      </c>
      <c r="T17" s="76">
        <f>'Attachment C Special Cost Diff.'!J50</f>
        <v>-4920891.5000000009</v>
      </c>
      <c r="U17" s="36">
        <f t="shared" si="3"/>
        <v>2905191.4999999991</v>
      </c>
      <c r="V17" s="79">
        <v>354.5</v>
      </c>
      <c r="W17" s="6">
        <f t="shared" si="4"/>
        <v>8195</v>
      </c>
      <c r="X17" s="46"/>
      <c r="Y17" s="2"/>
      <c r="AB17" s="2"/>
    </row>
    <row r="18" spans="1:28" x14ac:dyDescent="0.2">
      <c r="A18" s="20" t="s">
        <v>45</v>
      </c>
      <c r="B18" s="6">
        <v>1252508</v>
      </c>
      <c r="C18" s="37">
        <f>'Attachment B Audited Local Adj.'!C55</f>
        <v>0</v>
      </c>
      <c r="D18" s="62">
        <v>1023</v>
      </c>
      <c r="E18" s="93">
        <v>61732</v>
      </c>
      <c r="F18" s="36">
        <f t="shared" si="0"/>
        <v>1315263</v>
      </c>
      <c r="G18" s="80">
        <v>402000</v>
      </c>
      <c r="H18" s="80">
        <v>-24935</v>
      </c>
      <c r="I18" s="80">
        <v>135892</v>
      </c>
      <c r="J18" s="80">
        <v>0</v>
      </c>
      <c r="K18" s="37">
        <f t="shared" si="1"/>
        <v>512957</v>
      </c>
      <c r="L18" s="80" t="s">
        <v>157</v>
      </c>
      <c r="M18" s="80">
        <v>0</v>
      </c>
      <c r="N18" s="80">
        <v>0</v>
      </c>
      <c r="O18" s="37">
        <f>'Attachment B Audited Local Adj.'!D55</f>
        <v>4087</v>
      </c>
      <c r="P18" s="80">
        <v>0</v>
      </c>
      <c r="Q18" s="80">
        <v>0</v>
      </c>
      <c r="R18" s="80">
        <v>0</v>
      </c>
      <c r="S18" s="36">
        <f t="shared" si="2"/>
        <v>1832307</v>
      </c>
      <c r="T18" s="76">
        <f>'Attachment C Special Cost Diff.'!J53</f>
        <v>-1219903.1165344904</v>
      </c>
      <c r="U18" s="36">
        <f t="shared" si="3"/>
        <v>612403.88346550963</v>
      </c>
      <c r="V18" s="79">
        <v>75.099999999999994</v>
      </c>
      <c r="W18" s="6">
        <f t="shared" si="4"/>
        <v>8155</v>
      </c>
      <c r="X18" s="46"/>
      <c r="Y18" s="2"/>
      <c r="AB18" s="2"/>
    </row>
    <row r="19" spans="1:28" x14ac:dyDescent="0.2">
      <c r="A19" s="20" t="s">
        <v>34</v>
      </c>
      <c r="B19" s="6">
        <v>8855161</v>
      </c>
      <c r="C19" s="37">
        <f>'Attachment B Audited Local Adj.'!C40</f>
        <v>0</v>
      </c>
      <c r="D19" s="62">
        <v>2968</v>
      </c>
      <c r="E19" s="93">
        <v>456602</v>
      </c>
      <c r="F19" s="36">
        <f t="shared" si="0"/>
        <v>9314731</v>
      </c>
      <c r="G19" s="80">
        <v>3000000</v>
      </c>
      <c r="H19" s="80">
        <v>11074</v>
      </c>
      <c r="I19" s="80">
        <v>311223</v>
      </c>
      <c r="J19" s="80">
        <v>0</v>
      </c>
      <c r="K19" s="37">
        <f t="shared" si="1"/>
        <v>3322297</v>
      </c>
      <c r="L19" s="80" t="s">
        <v>157</v>
      </c>
      <c r="M19" s="80">
        <v>0</v>
      </c>
      <c r="N19" s="80">
        <v>0</v>
      </c>
      <c r="O19" s="37">
        <f>'Attachment B Audited Local Adj.'!D40</f>
        <v>9731</v>
      </c>
      <c r="P19" s="80">
        <v>0</v>
      </c>
      <c r="Q19" s="80">
        <v>75000</v>
      </c>
      <c r="R19" s="80">
        <v>0</v>
      </c>
      <c r="S19" s="36">
        <f t="shared" si="2"/>
        <v>12721759</v>
      </c>
      <c r="T19" s="76">
        <f>'Attachment C Special Cost Diff.'!J38</f>
        <v>-7637104.2814602554</v>
      </c>
      <c r="U19" s="36">
        <f t="shared" si="3"/>
        <v>5084654.7185397446</v>
      </c>
      <c r="V19" s="79">
        <v>665.6</v>
      </c>
      <c r="W19" s="54">
        <f t="shared" si="4"/>
        <v>7639</v>
      </c>
      <c r="X19" s="17"/>
      <c r="Y19" s="2"/>
      <c r="AB19" s="2"/>
    </row>
    <row r="20" spans="1:28" x14ac:dyDescent="0.2">
      <c r="A20" s="20" t="s">
        <v>39</v>
      </c>
      <c r="B20" s="6">
        <v>11859576</v>
      </c>
      <c r="C20" s="37">
        <f>'Attachment B Audited Local Adj.'!C47</f>
        <v>1641</v>
      </c>
      <c r="D20" s="62">
        <v>4588</v>
      </c>
      <c r="E20" s="93">
        <v>511833</v>
      </c>
      <c r="F20" s="36">
        <f t="shared" si="0"/>
        <v>12377638</v>
      </c>
      <c r="G20" s="80">
        <f>7424930+440000</f>
        <v>7864930</v>
      </c>
      <c r="H20" s="80">
        <v>0</v>
      </c>
      <c r="I20" s="80">
        <f>115513+599385-440000</f>
        <v>274898</v>
      </c>
      <c r="J20" s="80">
        <v>0</v>
      </c>
      <c r="K20" s="37">
        <f t="shared" si="1"/>
        <v>8139828</v>
      </c>
      <c r="L20" s="80" t="s">
        <v>157</v>
      </c>
      <c r="M20" s="80">
        <v>0</v>
      </c>
      <c r="N20" s="80">
        <v>0</v>
      </c>
      <c r="O20" s="37">
        <f>'Attachment B Audited Local Adj.'!D47</f>
        <v>26191</v>
      </c>
      <c r="P20" s="80">
        <v>0</v>
      </c>
      <c r="Q20" s="80"/>
      <c r="R20" s="80">
        <v>0</v>
      </c>
      <c r="S20" s="36">
        <f t="shared" si="2"/>
        <v>20543657</v>
      </c>
      <c r="T20" s="76">
        <f>'Attachment C Special Cost Diff.'!J45</f>
        <v>-12344456.9</v>
      </c>
      <c r="U20" s="36">
        <f t="shared" si="3"/>
        <v>8199200.0999999996</v>
      </c>
      <c r="V20" s="79">
        <v>1082.0999999999999</v>
      </c>
      <c r="W20" s="6">
        <f t="shared" si="4"/>
        <v>7577</v>
      </c>
      <c r="X20" s="56" t="s">
        <v>88</v>
      </c>
      <c r="Y20" s="2"/>
      <c r="AB20" s="2"/>
    </row>
    <row r="21" spans="1:28" x14ac:dyDescent="0.2">
      <c r="A21" s="20" t="s">
        <v>30</v>
      </c>
      <c r="B21" s="6">
        <v>27737227</v>
      </c>
      <c r="C21" s="37">
        <f>'Attachment B Audited Local Adj.'!C33</f>
        <v>4474</v>
      </c>
      <c r="D21" s="62">
        <v>889161</v>
      </c>
      <c r="E21" s="93">
        <v>1793956</v>
      </c>
      <c r="F21" s="36">
        <f t="shared" si="0"/>
        <v>30424818</v>
      </c>
      <c r="G21" s="80">
        <v>9812009</v>
      </c>
      <c r="H21" s="80">
        <v>0</v>
      </c>
      <c r="I21" s="80">
        <v>71994</v>
      </c>
      <c r="J21" s="80">
        <v>644133</v>
      </c>
      <c r="K21" s="37">
        <f t="shared" si="1"/>
        <v>10528136</v>
      </c>
      <c r="L21" s="80" t="s">
        <v>157</v>
      </c>
      <c r="M21" s="80">
        <v>0</v>
      </c>
      <c r="N21" s="80">
        <v>0</v>
      </c>
      <c r="O21" s="37">
        <f>'Attachment B Audited Local Adj.'!D33</f>
        <v>1015384</v>
      </c>
      <c r="P21" s="80">
        <v>195513</v>
      </c>
      <c r="Q21" s="80">
        <v>0</v>
      </c>
      <c r="R21" s="80">
        <v>0</v>
      </c>
      <c r="S21" s="36">
        <f t="shared" si="2"/>
        <v>42163851</v>
      </c>
      <c r="T21" s="76">
        <f>'Attachment C Special Cost Diff.'!J31</f>
        <v>-26882136.555635925</v>
      </c>
      <c r="U21" s="36">
        <f t="shared" si="3"/>
        <v>15281714.444364075</v>
      </c>
      <c r="V21" s="79">
        <v>2031.66</v>
      </c>
      <c r="W21" s="57">
        <f t="shared" si="4"/>
        <v>7522</v>
      </c>
      <c r="X21" s="56"/>
      <c r="Y21" s="2"/>
      <c r="AB21" s="2"/>
    </row>
    <row r="22" spans="1:28" x14ac:dyDescent="0.2">
      <c r="A22" s="20" t="s">
        <v>26</v>
      </c>
      <c r="B22" s="6">
        <v>34740707</v>
      </c>
      <c r="C22" s="37">
        <f>'Attachment B Audited Local Adj.'!C27</f>
        <v>0</v>
      </c>
      <c r="D22" s="62">
        <v>14504</v>
      </c>
      <c r="E22" s="93">
        <v>2684813</v>
      </c>
      <c r="F22" s="36">
        <f t="shared" si="0"/>
        <v>37440024</v>
      </c>
      <c r="G22" s="80">
        <v>27228850</v>
      </c>
      <c r="H22" s="80">
        <v>0</v>
      </c>
      <c r="I22" s="80">
        <v>299586</v>
      </c>
      <c r="J22" s="80">
        <v>0</v>
      </c>
      <c r="K22" s="37">
        <f t="shared" si="1"/>
        <v>27528436</v>
      </c>
      <c r="L22" s="80" t="s">
        <v>157</v>
      </c>
      <c r="M22" s="80">
        <v>262240</v>
      </c>
      <c r="N22" s="80">
        <v>0</v>
      </c>
      <c r="O22" s="37">
        <f>'Attachment B Audited Local Adj.'!D27</f>
        <v>0</v>
      </c>
      <c r="P22" s="80">
        <v>0</v>
      </c>
      <c r="Q22" s="80">
        <v>0</v>
      </c>
      <c r="R22" s="80">
        <v>0</v>
      </c>
      <c r="S22" s="36">
        <f t="shared" si="2"/>
        <v>65230700</v>
      </c>
      <c r="T22" s="76">
        <f>'Attachment C Special Cost Diff.'!J25</f>
        <v>-35002469.200000003</v>
      </c>
      <c r="U22" s="36">
        <f t="shared" si="3"/>
        <v>30228230.799999997</v>
      </c>
      <c r="V22" s="79">
        <v>4031.25</v>
      </c>
      <c r="W22" s="57">
        <f t="shared" si="4"/>
        <v>7498</v>
      </c>
      <c r="X22" s="17"/>
      <c r="Y22" s="2"/>
      <c r="AB22" s="2"/>
    </row>
    <row r="23" spans="1:28" x14ac:dyDescent="0.2">
      <c r="A23" s="20" t="s">
        <v>55</v>
      </c>
      <c r="B23" s="6">
        <v>5537035</v>
      </c>
      <c r="C23" s="37">
        <f>'Attachment B Audited Local Adj.'!C26</f>
        <v>0</v>
      </c>
      <c r="D23" s="62">
        <v>5447</v>
      </c>
      <c r="E23" s="93">
        <v>36960</v>
      </c>
      <c r="F23" s="36">
        <f t="shared" si="0"/>
        <v>5579442</v>
      </c>
      <c r="G23" s="80">
        <v>0</v>
      </c>
      <c r="H23" s="80" t="s">
        <v>157</v>
      </c>
      <c r="I23" s="80" t="s">
        <v>157</v>
      </c>
      <c r="J23" s="80">
        <v>0</v>
      </c>
      <c r="K23" s="37">
        <f t="shared" si="1"/>
        <v>0</v>
      </c>
      <c r="L23" s="80">
        <v>59245</v>
      </c>
      <c r="M23" s="80">
        <v>0</v>
      </c>
      <c r="N23" s="80">
        <v>0</v>
      </c>
      <c r="O23" s="37">
        <f>'Attachment B Audited Local Adj.'!D26</f>
        <v>496550</v>
      </c>
      <c r="P23" s="80">
        <v>0</v>
      </c>
      <c r="Q23" s="80">
        <v>158972</v>
      </c>
      <c r="R23" s="80">
        <v>0</v>
      </c>
      <c r="S23" s="36">
        <f t="shared" si="2"/>
        <v>6294209</v>
      </c>
      <c r="T23" s="76">
        <f>'Attachment C Special Cost Diff.'!J24</f>
        <v>-5131373.88</v>
      </c>
      <c r="U23" s="36">
        <f t="shared" si="3"/>
        <v>1162835.1200000001</v>
      </c>
      <c r="V23" s="79">
        <v>157.94999999999999</v>
      </c>
      <c r="W23" s="57">
        <f t="shared" si="4"/>
        <v>7362</v>
      </c>
      <c r="Y23" s="2"/>
      <c r="AB23" s="2"/>
    </row>
    <row r="24" spans="1:28" x14ac:dyDescent="0.2">
      <c r="A24" s="20" t="s">
        <v>15</v>
      </c>
      <c r="B24" s="6">
        <v>318253088</v>
      </c>
      <c r="C24" s="37">
        <f>'Attachment B Audited Local Adj.'!C9</f>
        <v>0</v>
      </c>
      <c r="D24" s="62">
        <v>534244</v>
      </c>
      <c r="E24" s="93">
        <v>19694078</v>
      </c>
      <c r="F24" s="36">
        <f t="shared" si="0"/>
        <v>338481410</v>
      </c>
      <c r="G24" s="80">
        <v>212628241</v>
      </c>
      <c r="H24" s="80">
        <v>-2937715</v>
      </c>
      <c r="I24" s="80">
        <v>2480622</v>
      </c>
      <c r="J24" s="80">
        <v>0</v>
      </c>
      <c r="K24" s="37">
        <f t="shared" si="1"/>
        <v>212171148</v>
      </c>
      <c r="L24" s="80" t="s">
        <v>157</v>
      </c>
      <c r="M24" s="80">
        <v>270811</v>
      </c>
      <c r="N24" s="80">
        <v>0</v>
      </c>
      <c r="O24" s="37">
        <f>'Attachment B Audited Local Adj.'!D9</f>
        <v>5735782</v>
      </c>
      <c r="P24" s="80">
        <v>1208309</v>
      </c>
      <c r="Q24" s="80">
        <v>0</v>
      </c>
      <c r="R24" s="80">
        <v>0</v>
      </c>
      <c r="S24" s="36">
        <f t="shared" si="2"/>
        <v>557867460</v>
      </c>
      <c r="T24" s="76">
        <f>'Attachment C Special Cost Diff.'!J7</f>
        <v>-256747655.69999999</v>
      </c>
      <c r="U24" s="36">
        <f t="shared" si="3"/>
        <v>301119804.30000001</v>
      </c>
      <c r="V24" s="79">
        <v>40944.03</v>
      </c>
      <c r="W24" s="57">
        <f t="shared" si="4"/>
        <v>7354</v>
      </c>
      <c r="X24" s="56"/>
      <c r="Y24" s="2"/>
      <c r="AB24" s="2"/>
    </row>
    <row r="25" spans="1:28" x14ac:dyDescent="0.2">
      <c r="A25" s="20" t="s">
        <v>32</v>
      </c>
      <c r="B25" s="6">
        <v>172949038</v>
      </c>
      <c r="C25" s="37">
        <f>'Attachment B Audited Local Adj.'!C38</f>
        <v>0</v>
      </c>
      <c r="D25" s="62">
        <v>60139</v>
      </c>
      <c r="E25" s="93">
        <v>16258136</v>
      </c>
      <c r="F25" s="36">
        <f t="shared" si="0"/>
        <v>189267313</v>
      </c>
      <c r="G25" s="80">
        <v>76091806</v>
      </c>
      <c r="H25" s="80">
        <v>0</v>
      </c>
      <c r="I25" s="80">
        <v>661843</v>
      </c>
      <c r="J25" s="80">
        <v>0</v>
      </c>
      <c r="K25" s="37">
        <f t="shared" si="1"/>
        <v>76753649</v>
      </c>
      <c r="L25" s="80" t="s">
        <v>157</v>
      </c>
      <c r="M25" s="80">
        <v>0</v>
      </c>
      <c r="N25" s="80">
        <v>0</v>
      </c>
      <c r="O25" s="37">
        <f>'Attachment B Audited Local Adj.'!D38</f>
        <v>0</v>
      </c>
      <c r="P25" s="80">
        <v>863489</v>
      </c>
      <c r="Q25" s="80"/>
      <c r="R25" s="80">
        <v>0</v>
      </c>
      <c r="S25" s="36">
        <f t="shared" si="2"/>
        <v>266884451</v>
      </c>
      <c r="T25" s="76">
        <f>'Attachment C Special Cost Diff.'!J36</f>
        <v>-149851007.16214743</v>
      </c>
      <c r="U25" s="36">
        <f t="shared" si="3"/>
        <v>117033443.83785257</v>
      </c>
      <c r="V25" s="79">
        <v>16177.25</v>
      </c>
      <c r="W25" s="57">
        <f t="shared" si="4"/>
        <v>7234</v>
      </c>
      <c r="X25" s="17"/>
      <c r="Y25" s="2"/>
      <c r="AB25" s="2"/>
    </row>
    <row r="26" spans="1:28" x14ac:dyDescent="0.2">
      <c r="A26" s="20" t="s">
        <v>17</v>
      </c>
      <c r="B26" s="6">
        <v>3877843</v>
      </c>
      <c r="C26" s="37">
        <f>'Attachment B Audited Local Adj.'!C16</f>
        <v>0</v>
      </c>
      <c r="D26" s="62">
        <v>1425</v>
      </c>
      <c r="E26" s="93">
        <v>113793</v>
      </c>
      <c r="F26" s="36">
        <f t="shared" si="0"/>
        <v>3993061</v>
      </c>
      <c r="G26" s="80">
        <v>1701000</v>
      </c>
      <c r="H26" s="80">
        <v>797</v>
      </c>
      <c r="I26" s="80">
        <v>26735</v>
      </c>
      <c r="J26" s="80">
        <v>120558</v>
      </c>
      <c r="K26" s="37">
        <f t="shared" si="1"/>
        <v>1849090</v>
      </c>
      <c r="L26" s="80" t="s">
        <v>157</v>
      </c>
      <c r="M26" s="80">
        <v>0</v>
      </c>
      <c r="N26" s="80">
        <v>4041</v>
      </c>
      <c r="O26" s="37">
        <f>'Attachment B Audited Local Adj.'!D16</f>
        <v>8167</v>
      </c>
      <c r="P26" s="80">
        <v>0</v>
      </c>
      <c r="Q26" s="80">
        <v>-1359</v>
      </c>
      <c r="R26" s="80">
        <v>0</v>
      </c>
      <c r="S26" s="36">
        <f t="shared" si="2"/>
        <v>5853000</v>
      </c>
      <c r="T26" s="76">
        <f>'Attachment C Special Cost Diff.'!J14</f>
        <v>-3671402.4151971112</v>
      </c>
      <c r="U26" s="36">
        <f t="shared" si="3"/>
        <v>2181597.5848028888</v>
      </c>
      <c r="V26" s="79">
        <v>306.72000000000003</v>
      </c>
      <c r="W26" s="57">
        <f t="shared" si="4"/>
        <v>7113</v>
      </c>
      <c r="X26" s="68"/>
      <c r="Y26" s="2"/>
      <c r="AB26" s="2"/>
    </row>
    <row r="27" spans="1:28" x14ac:dyDescent="0.2">
      <c r="A27" s="20" t="s">
        <v>28</v>
      </c>
      <c r="B27" s="6">
        <v>26114489</v>
      </c>
      <c r="C27" s="37">
        <f>'Attachment B Audited Local Adj.'!C31</f>
        <v>0</v>
      </c>
      <c r="D27" s="62">
        <v>9023</v>
      </c>
      <c r="E27" s="93">
        <v>1630692</v>
      </c>
      <c r="F27" s="36">
        <f t="shared" si="0"/>
        <v>27754204</v>
      </c>
      <c r="G27" s="80">
        <v>10507938</v>
      </c>
      <c r="H27" s="80">
        <v>0</v>
      </c>
      <c r="I27" s="80">
        <v>62054</v>
      </c>
      <c r="J27" s="80">
        <v>273090</v>
      </c>
      <c r="K27" s="37">
        <f t="shared" si="1"/>
        <v>10843082</v>
      </c>
      <c r="L27" s="80" t="s">
        <v>157</v>
      </c>
      <c r="M27" s="80">
        <v>0</v>
      </c>
      <c r="N27" s="80">
        <v>0</v>
      </c>
      <c r="O27" s="37">
        <f>'Attachment B Audited Local Adj.'!D31</f>
        <v>0</v>
      </c>
      <c r="P27" s="80">
        <v>0</v>
      </c>
      <c r="Q27" s="80"/>
      <c r="R27" s="80">
        <v>0</v>
      </c>
      <c r="S27" s="36">
        <f t="shared" si="2"/>
        <v>38597286</v>
      </c>
      <c r="T27" s="76">
        <f>'Attachment C Special Cost Diff.'!J29</f>
        <v>-24285187.804846756</v>
      </c>
      <c r="U27" s="36">
        <f t="shared" si="3"/>
        <v>14312098.195153244</v>
      </c>
      <c r="V27" s="79">
        <v>2030.75</v>
      </c>
      <c r="W27" s="57">
        <f t="shared" si="4"/>
        <v>7048</v>
      </c>
      <c r="Y27" s="2"/>
      <c r="AB27" s="2"/>
    </row>
    <row r="28" spans="1:28" x14ac:dyDescent="0.2">
      <c r="A28" s="20" t="s">
        <v>19</v>
      </c>
      <c r="B28" s="6">
        <v>6762863</v>
      </c>
      <c r="C28" s="37">
        <f>'Attachment B Audited Local Adj.'!C19</f>
        <v>10</v>
      </c>
      <c r="D28" s="62">
        <v>2182</v>
      </c>
      <c r="E28" s="93">
        <v>311412</v>
      </c>
      <c r="F28" s="36">
        <f t="shared" si="0"/>
        <v>7076467</v>
      </c>
      <c r="G28" s="80">
        <v>1993000</v>
      </c>
      <c r="H28" s="80">
        <v>7928</v>
      </c>
      <c r="I28" s="80">
        <v>45548</v>
      </c>
      <c r="J28" s="80">
        <v>0</v>
      </c>
      <c r="K28" s="37">
        <f t="shared" si="1"/>
        <v>2046476</v>
      </c>
      <c r="L28" s="80" t="s">
        <v>157</v>
      </c>
      <c r="M28" s="80">
        <v>0</v>
      </c>
      <c r="N28" s="80">
        <v>0</v>
      </c>
      <c r="O28" s="37">
        <f>'Attachment B Audited Local Adj.'!D19</f>
        <v>1931</v>
      </c>
      <c r="P28" s="80">
        <v>0</v>
      </c>
      <c r="Q28" s="80"/>
      <c r="R28" s="80">
        <v>0</v>
      </c>
      <c r="S28" s="36">
        <f t="shared" si="2"/>
        <v>9124874</v>
      </c>
      <c r="T28" s="76">
        <f>'Attachment C Special Cost Diff.'!J17</f>
        <v>-8026130.5325516313</v>
      </c>
      <c r="U28" s="36">
        <f t="shared" si="3"/>
        <v>1098743.4674483687</v>
      </c>
      <c r="V28" s="79">
        <v>155.94</v>
      </c>
      <c r="W28" s="57">
        <f t="shared" si="4"/>
        <v>7046</v>
      </c>
      <c r="X28" s="17"/>
      <c r="Y28" s="2"/>
      <c r="AB28" s="2"/>
    </row>
    <row r="29" spans="1:28" x14ac:dyDescent="0.2">
      <c r="A29" s="20" t="s">
        <v>27</v>
      </c>
      <c r="B29" s="6">
        <v>2113789</v>
      </c>
      <c r="C29" s="37">
        <f>'Attachment B Audited Local Adj.'!C28</f>
        <v>0</v>
      </c>
      <c r="D29" s="62">
        <v>665</v>
      </c>
      <c r="E29" s="93">
        <v>30900</v>
      </c>
      <c r="F29" s="36">
        <f t="shared" si="0"/>
        <v>2145354</v>
      </c>
      <c r="G29" s="80">
        <v>100000</v>
      </c>
      <c r="H29" s="80">
        <v>477</v>
      </c>
      <c r="I29" s="80">
        <v>30314</v>
      </c>
      <c r="J29" s="80">
        <v>15015</v>
      </c>
      <c r="K29" s="37">
        <f t="shared" si="1"/>
        <v>145806</v>
      </c>
      <c r="L29" s="80" t="s">
        <v>157</v>
      </c>
      <c r="M29" s="80">
        <v>0</v>
      </c>
      <c r="N29" s="80">
        <v>0</v>
      </c>
      <c r="O29" s="37">
        <f>'Attachment B Audited Local Adj.'!D28</f>
        <v>207500</v>
      </c>
      <c r="P29" s="80">
        <v>614</v>
      </c>
      <c r="Q29" s="80">
        <v>70000</v>
      </c>
      <c r="R29" s="80">
        <v>0</v>
      </c>
      <c r="S29" s="36">
        <f t="shared" si="2"/>
        <v>2569274</v>
      </c>
      <c r="T29" s="76">
        <f>'Attachment C Special Cost Diff.'!J26</f>
        <v>-1845328.1672244249</v>
      </c>
      <c r="U29" s="36">
        <f t="shared" si="3"/>
        <v>723945.83277557511</v>
      </c>
      <c r="V29" s="79">
        <v>103</v>
      </c>
      <c r="W29" s="57">
        <f t="shared" si="4"/>
        <v>7029</v>
      </c>
      <c r="Y29" s="2"/>
      <c r="AB29" s="2"/>
    </row>
    <row r="30" spans="1:28" x14ac:dyDescent="0.2">
      <c r="A30" s="20" t="s">
        <v>44</v>
      </c>
      <c r="B30" s="6">
        <v>3273280</v>
      </c>
      <c r="C30" s="37">
        <f>'Attachment B Audited Local Adj.'!C54</f>
        <v>2</v>
      </c>
      <c r="D30" s="62">
        <v>2206</v>
      </c>
      <c r="E30" s="93">
        <v>199305</v>
      </c>
      <c r="F30" s="36">
        <f t="shared" si="0"/>
        <v>3474793</v>
      </c>
      <c r="G30" s="80">
        <v>1300000</v>
      </c>
      <c r="H30" s="80">
        <v>396</v>
      </c>
      <c r="I30" s="80">
        <v>44260</v>
      </c>
      <c r="J30" s="80">
        <v>0</v>
      </c>
      <c r="K30" s="37">
        <f t="shared" si="1"/>
        <v>1344656</v>
      </c>
      <c r="L30" s="80" t="s">
        <v>157</v>
      </c>
      <c r="M30" s="80">
        <v>0</v>
      </c>
      <c r="N30" s="80">
        <v>0</v>
      </c>
      <c r="O30" s="37">
        <f>'Attachment B Audited Local Adj.'!D54</f>
        <v>77</v>
      </c>
      <c r="P30" s="80">
        <v>0</v>
      </c>
      <c r="Q30" s="80">
        <v>1863</v>
      </c>
      <c r="R30" s="80">
        <v>0</v>
      </c>
      <c r="S30" s="36">
        <f t="shared" si="2"/>
        <v>4821389</v>
      </c>
      <c r="T30" s="76">
        <f>'Attachment C Special Cost Diff.'!J52</f>
        <v>-3012969.8508635298</v>
      </c>
      <c r="U30" s="36">
        <f t="shared" si="3"/>
        <v>1808419.1491364702</v>
      </c>
      <c r="V30" s="79">
        <v>257.5</v>
      </c>
      <c r="W30" s="6">
        <f t="shared" si="4"/>
        <v>7023</v>
      </c>
      <c r="X30" s="46"/>
      <c r="Y30" s="2"/>
      <c r="AB30" s="2"/>
    </row>
    <row r="31" spans="1:28" x14ac:dyDescent="0.2">
      <c r="A31" s="20" t="s">
        <v>25</v>
      </c>
      <c r="B31" s="6">
        <v>1816789</v>
      </c>
      <c r="C31" s="37">
        <f>'Attachment B Audited Local Adj.'!C25</f>
        <v>0</v>
      </c>
      <c r="D31" s="62">
        <v>530</v>
      </c>
      <c r="E31" s="93">
        <v>0</v>
      </c>
      <c r="F31" s="36">
        <f t="shared" si="0"/>
        <v>1817319</v>
      </c>
      <c r="G31" s="80">
        <v>132566</v>
      </c>
      <c r="H31" s="80">
        <v>0</v>
      </c>
      <c r="I31" s="80">
        <v>1567</v>
      </c>
      <c r="J31" s="80">
        <v>64000</v>
      </c>
      <c r="K31" s="37">
        <f t="shared" si="1"/>
        <v>198133</v>
      </c>
      <c r="L31" s="80" t="s">
        <v>157</v>
      </c>
      <c r="M31" s="80">
        <v>0</v>
      </c>
      <c r="N31" s="80">
        <v>0</v>
      </c>
      <c r="O31" s="37">
        <f>'Attachment B Audited Local Adj.'!D25</f>
        <v>0</v>
      </c>
      <c r="P31" s="80">
        <v>0</v>
      </c>
      <c r="Q31" s="80">
        <v>34159</v>
      </c>
      <c r="R31" s="80">
        <v>0</v>
      </c>
      <c r="S31" s="36">
        <f t="shared" si="2"/>
        <v>2049611</v>
      </c>
      <c r="T31" s="76">
        <f>'Attachment C Special Cost Diff.'!J23</f>
        <v>-1596445.7486614776</v>
      </c>
      <c r="U31" s="36">
        <f t="shared" si="3"/>
        <v>453165.25133852242</v>
      </c>
      <c r="V31" s="79">
        <v>64.650000000000006</v>
      </c>
      <c r="W31" s="54">
        <f t="shared" si="4"/>
        <v>7010</v>
      </c>
      <c r="Y31" s="2"/>
      <c r="AB31" s="2"/>
    </row>
    <row r="32" spans="1:28" x14ac:dyDescent="0.2">
      <c r="A32" s="20" t="s">
        <v>49</v>
      </c>
      <c r="B32" s="36">
        <v>3473568</v>
      </c>
      <c r="C32" s="37">
        <f>'Attachment B Audited Local Adj.'!C10</f>
        <v>0</v>
      </c>
      <c r="D32" s="62">
        <v>1783</v>
      </c>
      <c r="E32" s="93">
        <v>59406</v>
      </c>
      <c r="F32" s="36">
        <f t="shared" si="0"/>
        <v>3534757</v>
      </c>
      <c r="G32" s="80">
        <v>0</v>
      </c>
      <c r="H32" s="80" t="s">
        <v>157</v>
      </c>
      <c r="I32" s="80" t="s">
        <v>157</v>
      </c>
      <c r="J32" s="80">
        <v>0</v>
      </c>
      <c r="K32" s="37">
        <f t="shared" si="1"/>
        <v>0</v>
      </c>
      <c r="L32" s="80">
        <v>11264</v>
      </c>
      <c r="M32" s="80">
        <v>0</v>
      </c>
      <c r="N32" s="80">
        <v>0</v>
      </c>
      <c r="O32" s="37">
        <f>'Attachment B Audited Local Adj.'!D10</f>
        <v>2460362</v>
      </c>
      <c r="P32" s="80">
        <v>0</v>
      </c>
      <c r="Q32" s="80">
        <v>300962</v>
      </c>
      <c r="R32" s="80">
        <v>0</v>
      </c>
      <c r="S32" s="36">
        <f t="shared" si="2"/>
        <v>6307345</v>
      </c>
      <c r="T32" s="76">
        <f>'Attachment C Special Cost Diff.'!J8</f>
        <v>-4235995.32</v>
      </c>
      <c r="U32" s="36">
        <f t="shared" si="3"/>
        <v>2071349.6799999997</v>
      </c>
      <c r="V32" s="79">
        <v>295.55</v>
      </c>
      <c r="W32" s="57">
        <f t="shared" si="4"/>
        <v>7008</v>
      </c>
      <c r="Y32" s="2"/>
      <c r="AB32" s="2"/>
    </row>
    <row r="33" spans="1:28" x14ac:dyDescent="0.2">
      <c r="A33" s="20" t="s">
        <v>21</v>
      </c>
      <c r="B33" s="6">
        <v>106614746</v>
      </c>
      <c r="C33" s="37">
        <f>'Attachment B Audited Local Adj.'!C21</f>
        <v>429723</v>
      </c>
      <c r="D33" s="62">
        <v>1629375</v>
      </c>
      <c r="E33" s="93">
        <v>10397426</v>
      </c>
      <c r="F33" s="36">
        <f t="shared" si="0"/>
        <v>119071270</v>
      </c>
      <c r="G33" s="80">
        <v>50736152</v>
      </c>
      <c r="H33" s="80">
        <v>0</v>
      </c>
      <c r="I33" s="80">
        <v>579329</v>
      </c>
      <c r="J33" s="80">
        <v>0</v>
      </c>
      <c r="K33" s="37">
        <f t="shared" si="1"/>
        <v>51315481</v>
      </c>
      <c r="L33" s="80" t="s">
        <v>157</v>
      </c>
      <c r="M33" s="80">
        <v>0</v>
      </c>
      <c r="N33" s="80">
        <v>0</v>
      </c>
      <c r="O33" s="37">
        <f>'Attachment B Audited Local Adj.'!D21</f>
        <v>6958206</v>
      </c>
      <c r="P33" s="80">
        <v>885809</v>
      </c>
      <c r="Q33" s="80">
        <v>0</v>
      </c>
      <c r="R33" s="80">
        <v>0</v>
      </c>
      <c r="S33" s="36">
        <f t="shared" si="2"/>
        <v>178230766</v>
      </c>
      <c r="T33" s="76">
        <f>'Attachment C Special Cost Diff.'!J19</f>
        <v>-97728723.560366347</v>
      </c>
      <c r="U33" s="36">
        <f t="shared" si="3"/>
        <v>80502042.439633653</v>
      </c>
      <c r="V33" s="79">
        <v>11527.08</v>
      </c>
      <c r="W33" s="57">
        <f t="shared" si="4"/>
        <v>6984</v>
      </c>
      <c r="Y33" s="2"/>
      <c r="AB33" s="2"/>
    </row>
    <row r="34" spans="1:28" x14ac:dyDescent="0.2">
      <c r="A34" s="20" t="s">
        <v>47</v>
      </c>
      <c r="B34" s="36">
        <v>8810572</v>
      </c>
      <c r="C34" s="37">
        <f>'Attachment B Audited Local Adj.'!C6</f>
        <v>0</v>
      </c>
      <c r="D34" s="62">
        <v>3231</v>
      </c>
      <c r="E34" s="93">
        <v>746026</v>
      </c>
      <c r="F34" s="36">
        <f t="shared" si="0"/>
        <v>9559829</v>
      </c>
      <c r="G34" s="81">
        <v>0</v>
      </c>
      <c r="H34" s="81" t="s">
        <v>157</v>
      </c>
      <c r="I34" s="81" t="s">
        <v>157</v>
      </c>
      <c r="J34" s="81">
        <v>0</v>
      </c>
      <c r="K34" s="37">
        <f t="shared" si="1"/>
        <v>0</v>
      </c>
      <c r="L34" s="82">
        <v>40459</v>
      </c>
      <c r="M34" s="81">
        <v>0</v>
      </c>
      <c r="N34" s="81">
        <v>0</v>
      </c>
      <c r="O34" s="37">
        <f>'Attachment B Audited Local Adj.'!D6</f>
        <v>319630</v>
      </c>
      <c r="P34" s="82">
        <v>0</v>
      </c>
      <c r="Q34" s="82">
        <v>290977</v>
      </c>
      <c r="R34" s="81">
        <v>0</v>
      </c>
      <c r="S34" s="36">
        <f t="shared" si="2"/>
        <v>10210895</v>
      </c>
      <c r="T34" s="76">
        <f>'Attachment C Special Cost Diff.'!J4</f>
        <v>-7946750.9199999999</v>
      </c>
      <c r="U34" s="36">
        <f t="shared" si="3"/>
        <v>2264144.08</v>
      </c>
      <c r="V34" s="79">
        <v>324.5</v>
      </c>
      <c r="W34" s="57">
        <f t="shared" si="4"/>
        <v>6977</v>
      </c>
      <c r="X34" s="17"/>
      <c r="Y34" s="2"/>
      <c r="AB34" s="2"/>
    </row>
    <row r="35" spans="1:28" x14ac:dyDescent="0.2">
      <c r="A35" s="20" t="s">
        <v>68</v>
      </c>
      <c r="B35" s="6">
        <v>73852673</v>
      </c>
      <c r="C35" s="37">
        <f>'Attachment B Audited Local Adj.'!C30</f>
        <v>0</v>
      </c>
      <c r="D35" s="62">
        <v>29653</v>
      </c>
      <c r="E35" s="93">
        <v>7206772</v>
      </c>
      <c r="F35" s="36">
        <f t="shared" si="0"/>
        <v>81089098</v>
      </c>
      <c r="G35" s="80">
        <v>36537314</v>
      </c>
      <c r="H35" s="80">
        <v>-755921</v>
      </c>
      <c r="I35" s="80">
        <v>271651</v>
      </c>
      <c r="J35" s="80">
        <v>11462686</v>
      </c>
      <c r="K35" s="37">
        <f t="shared" si="1"/>
        <v>47515730</v>
      </c>
      <c r="L35" s="80" t="s">
        <v>157</v>
      </c>
      <c r="M35" s="80">
        <v>0</v>
      </c>
      <c r="N35" s="80">
        <v>0</v>
      </c>
      <c r="O35" s="37">
        <f>'Attachment B Audited Local Adj.'!D30</f>
        <v>0</v>
      </c>
      <c r="P35" s="80">
        <v>0</v>
      </c>
      <c r="Q35" s="80">
        <v>0</v>
      </c>
      <c r="R35" s="80">
        <v>0</v>
      </c>
      <c r="S35" s="36">
        <f t="shared" si="2"/>
        <v>128604828</v>
      </c>
      <c r="T35" s="76">
        <f>'Attachment C Special Cost Diff.'!J28</f>
        <v>-79234500.085355639</v>
      </c>
      <c r="U35" s="36">
        <f t="shared" si="3"/>
        <v>49370327.914644361</v>
      </c>
      <c r="V35" s="83">
        <v>7128.36</v>
      </c>
      <c r="W35" s="57">
        <f t="shared" si="4"/>
        <v>6926</v>
      </c>
      <c r="Y35" s="2"/>
      <c r="AB35" s="2"/>
    </row>
    <row r="36" spans="1:28" x14ac:dyDescent="0.2">
      <c r="A36" s="20" t="s">
        <v>14</v>
      </c>
      <c r="B36" s="36">
        <v>4408534</v>
      </c>
      <c r="C36" s="37">
        <f>'Attachment B Audited Local Adj.'!C8</f>
        <v>37105</v>
      </c>
      <c r="D36" s="62">
        <v>1496</v>
      </c>
      <c r="E36" s="93">
        <v>64776</v>
      </c>
      <c r="F36" s="36">
        <f t="shared" si="0"/>
        <v>4511911</v>
      </c>
      <c r="G36" s="80">
        <v>800000</v>
      </c>
      <c r="H36" s="80">
        <v>0</v>
      </c>
      <c r="I36" s="80">
        <v>31591</v>
      </c>
      <c r="J36" s="80">
        <v>283800</v>
      </c>
      <c r="K36" s="37">
        <f t="shared" si="1"/>
        <v>1115391</v>
      </c>
      <c r="L36" s="80" t="s">
        <v>157</v>
      </c>
      <c r="M36" s="80">
        <v>0</v>
      </c>
      <c r="N36" s="80">
        <v>0</v>
      </c>
      <c r="O36" s="37">
        <f>'Attachment B Audited Local Adj.'!D8</f>
        <v>619576</v>
      </c>
      <c r="P36" s="80">
        <v>0</v>
      </c>
      <c r="Q36" s="80">
        <v>10661</v>
      </c>
      <c r="R36" s="80">
        <v>0</v>
      </c>
      <c r="S36" s="36">
        <f t="shared" si="2"/>
        <v>6257539</v>
      </c>
      <c r="T36" s="76">
        <f>'Attachment C Special Cost Diff.'!J6</f>
        <v>-4967489.0368124498</v>
      </c>
      <c r="U36" s="36">
        <f t="shared" si="3"/>
        <v>1290049.9631875502</v>
      </c>
      <c r="V36" s="79">
        <v>188.85</v>
      </c>
      <c r="W36" s="57">
        <f t="shared" si="4"/>
        <v>6831</v>
      </c>
      <c r="X36" s="17"/>
      <c r="Y36" s="2"/>
      <c r="AB36" s="2"/>
    </row>
    <row r="37" spans="1:28" x14ac:dyDescent="0.2">
      <c r="A37" s="20" t="s">
        <v>24</v>
      </c>
      <c r="B37" s="6">
        <v>2465243</v>
      </c>
      <c r="C37" s="37">
        <f>'Attachment B Audited Local Adj.'!C24</f>
        <v>0</v>
      </c>
      <c r="D37" s="62">
        <v>765</v>
      </c>
      <c r="E37" s="93">
        <v>0</v>
      </c>
      <c r="F37" s="36">
        <f t="shared" si="0"/>
        <v>2466008</v>
      </c>
      <c r="G37" s="80">
        <v>487396</v>
      </c>
      <c r="H37" s="80">
        <v>877</v>
      </c>
      <c r="I37" s="80">
        <v>11479</v>
      </c>
      <c r="J37" s="80">
        <v>0</v>
      </c>
      <c r="K37" s="37">
        <f t="shared" si="1"/>
        <v>499752</v>
      </c>
      <c r="L37" s="80" t="s">
        <v>157</v>
      </c>
      <c r="M37" s="80">
        <v>0</v>
      </c>
      <c r="N37" s="80">
        <v>0</v>
      </c>
      <c r="O37" s="37">
        <f>'Attachment B Audited Local Adj.'!D24</f>
        <v>0</v>
      </c>
      <c r="P37" s="80">
        <v>0</v>
      </c>
      <c r="Q37" s="80">
        <v>0</v>
      </c>
      <c r="R37" s="80">
        <v>0</v>
      </c>
      <c r="S37" s="36">
        <f t="shared" si="2"/>
        <v>2965760</v>
      </c>
      <c r="T37" s="76">
        <f>'Attachment C Special Cost Diff.'!J22</f>
        <v>-2155664.0950755505</v>
      </c>
      <c r="U37" s="36">
        <f t="shared" si="3"/>
        <v>810095.90492444951</v>
      </c>
      <c r="V37" s="83">
        <v>121.65</v>
      </c>
      <c r="W37" s="57">
        <f t="shared" si="4"/>
        <v>6659</v>
      </c>
      <c r="X37" s="17"/>
      <c r="Y37" s="2"/>
      <c r="AB37" s="2"/>
    </row>
    <row r="38" spans="1:28" x14ac:dyDescent="0.2">
      <c r="A38" s="20" t="s">
        <v>29</v>
      </c>
      <c r="B38" s="6">
        <v>1874440</v>
      </c>
      <c r="C38" s="37">
        <f>'Attachment B Audited Local Adj.'!C32</f>
        <v>0</v>
      </c>
      <c r="D38" s="62">
        <v>763</v>
      </c>
      <c r="E38" s="93">
        <v>77045</v>
      </c>
      <c r="F38" s="36">
        <f t="shared" ref="F38:F48" si="5">SUM(B38:E38)</f>
        <v>1952248</v>
      </c>
      <c r="G38" s="80">
        <v>227451</v>
      </c>
      <c r="H38" s="80">
        <v>-51907</v>
      </c>
      <c r="I38" s="80">
        <v>21356</v>
      </c>
      <c r="J38" s="80">
        <v>0</v>
      </c>
      <c r="K38" s="37">
        <f t="shared" ref="K38:K48" si="6">SUM(G38:J38)</f>
        <v>196900</v>
      </c>
      <c r="L38" s="80" t="s">
        <v>157</v>
      </c>
      <c r="M38" s="80">
        <v>0</v>
      </c>
      <c r="N38" s="80">
        <v>0</v>
      </c>
      <c r="O38" s="37">
        <f>'Attachment B Audited Local Adj.'!D32</f>
        <v>516991</v>
      </c>
      <c r="P38" s="80">
        <v>0</v>
      </c>
      <c r="Q38" s="80">
        <v>100751</v>
      </c>
      <c r="R38" s="80">
        <v>0</v>
      </c>
      <c r="S38" s="36">
        <f t="shared" ref="S38:S48" si="7">SUM(K38:R38)+F38</f>
        <v>2766890</v>
      </c>
      <c r="T38" s="76">
        <f>'Attachment C Special Cost Diff.'!J30</f>
        <v>-1971576.0410271611</v>
      </c>
      <c r="U38" s="36">
        <f t="shared" ref="U38:U48" si="8">S38+T38</f>
        <v>795313.95897283894</v>
      </c>
      <c r="V38" s="79">
        <v>119.45</v>
      </c>
      <c r="W38" s="57">
        <f t="shared" ref="W38:W48" si="9">ROUND(U38/V38,0)</f>
        <v>6658</v>
      </c>
      <c r="Y38" s="2"/>
      <c r="AB38" s="2"/>
    </row>
    <row r="39" spans="1:28" x14ac:dyDescent="0.2">
      <c r="A39" s="20" t="s">
        <v>36</v>
      </c>
      <c r="B39" s="6">
        <v>37470989</v>
      </c>
      <c r="C39" s="37">
        <f>'Attachment B Audited Local Adj.'!C42</f>
        <v>23012</v>
      </c>
      <c r="D39" s="62">
        <v>15360</v>
      </c>
      <c r="E39" s="93">
        <v>48919</v>
      </c>
      <c r="F39" s="36">
        <f t="shared" si="5"/>
        <v>37558280</v>
      </c>
      <c r="G39" s="80">
        <v>4151951</v>
      </c>
      <c r="H39" s="80">
        <v>13734</v>
      </c>
      <c r="I39" s="80">
        <v>555435</v>
      </c>
      <c r="J39" s="80">
        <v>0</v>
      </c>
      <c r="K39" s="37">
        <f t="shared" si="6"/>
        <v>4721120</v>
      </c>
      <c r="L39" s="80" t="s">
        <v>157</v>
      </c>
      <c r="M39" s="80">
        <v>0</v>
      </c>
      <c r="N39" s="80">
        <v>0</v>
      </c>
      <c r="O39" s="37">
        <f>'Attachment B Audited Local Adj.'!D42</f>
        <v>319573</v>
      </c>
      <c r="P39" s="80">
        <v>0</v>
      </c>
      <c r="Q39" s="80">
        <v>8379</v>
      </c>
      <c r="R39" s="80">
        <v>0</v>
      </c>
      <c r="S39" s="36">
        <f t="shared" si="7"/>
        <v>42607352</v>
      </c>
      <c r="T39" s="76">
        <f>'Attachment C Special Cost Diff.'!J40</f>
        <v>-30666586.392815519</v>
      </c>
      <c r="U39" s="36">
        <f t="shared" si="8"/>
        <v>11940765.607184481</v>
      </c>
      <c r="V39" s="79">
        <v>1811.8</v>
      </c>
      <c r="W39" s="57">
        <f t="shared" si="9"/>
        <v>6591</v>
      </c>
      <c r="X39" s="17"/>
      <c r="Y39" s="2"/>
      <c r="AB39" s="2"/>
    </row>
    <row r="40" spans="1:28" x14ac:dyDescent="0.2">
      <c r="A40" s="20" t="s">
        <v>63</v>
      </c>
      <c r="B40" s="36">
        <v>5025290</v>
      </c>
      <c r="C40" s="37">
        <f>'Attachment B Audited Local Adj.'!C56</f>
        <v>0</v>
      </c>
      <c r="D40" s="62">
        <v>4994</v>
      </c>
      <c r="E40" s="93">
        <v>59670</v>
      </c>
      <c r="F40" s="36">
        <f t="shared" si="5"/>
        <v>5089954</v>
      </c>
      <c r="G40" s="81">
        <v>0</v>
      </c>
      <c r="H40" s="81" t="s">
        <v>157</v>
      </c>
      <c r="I40" s="81" t="s">
        <v>157</v>
      </c>
      <c r="J40" s="81">
        <v>0</v>
      </c>
      <c r="K40" s="37">
        <f t="shared" si="6"/>
        <v>0</v>
      </c>
      <c r="L40" s="82">
        <v>4955</v>
      </c>
      <c r="M40" s="82">
        <v>0</v>
      </c>
      <c r="N40" s="82">
        <v>0</v>
      </c>
      <c r="O40" s="37">
        <f>'Attachment B Audited Local Adj.'!D56</f>
        <v>1287994</v>
      </c>
      <c r="P40" s="82">
        <v>0</v>
      </c>
      <c r="Q40" s="82">
        <v>120874</v>
      </c>
      <c r="R40" s="81">
        <v>0</v>
      </c>
      <c r="S40" s="36">
        <f t="shared" si="7"/>
        <v>6503777</v>
      </c>
      <c r="T40" s="76">
        <f>'Attachment C Special Cost Diff.'!J54</f>
        <v>-5157889.3199999994</v>
      </c>
      <c r="U40" s="36">
        <f t="shared" si="8"/>
        <v>1345887.6800000006</v>
      </c>
      <c r="V40" s="79">
        <v>204.35</v>
      </c>
      <c r="W40" s="57">
        <f t="shared" si="9"/>
        <v>6586</v>
      </c>
      <c r="Y40" s="2"/>
      <c r="AB40" s="2"/>
    </row>
    <row r="41" spans="1:28" x14ac:dyDescent="0.2">
      <c r="A41" s="20" t="s">
        <v>38</v>
      </c>
      <c r="B41" s="6">
        <v>5690823</v>
      </c>
      <c r="C41" s="37">
        <f>'Attachment B Audited Local Adj.'!C44</f>
        <v>0</v>
      </c>
      <c r="D41" s="62">
        <v>2046</v>
      </c>
      <c r="E41" s="93">
        <v>176405</v>
      </c>
      <c r="F41" s="36">
        <f t="shared" si="5"/>
        <v>5869274</v>
      </c>
      <c r="G41" s="80">
        <v>1800000</v>
      </c>
      <c r="H41" s="80">
        <v>566</v>
      </c>
      <c r="I41" s="80">
        <v>116903</v>
      </c>
      <c r="J41" s="80">
        <v>0</v>
      </c>
      <c r="K41" s="37">
        <f t="shared" si="6"/>
        <v>1917469</v>
      </c>
      <c r="L41" s="80" t="s">
        <v>157</v>
      </c>
      <c r="M41" s="80">
        <v>0</v>
      </c>
      <c r="N41" s="80">
        <v>0</v>
      </c>
      <c r="O41" s="37">
        <f>'Attachment B Audited Local Adj.'!D44</f>
        <v>0</v>
      </c>
      <c r="P41" s="80">
        <v>0</v>
      </c>
      <c r="Q41" s="80"/>
      <c r="R41" s="80">
        <v>0</v>
      </c>
      <c r="S41" s="36">
        <f t="shared" si="7"/>
        <v>7786743</v>
      </c>
      <c r="T41" s="76">
        <f>'Attachment C Special Cost Diff.'!J42</f>
        <v>-4980833.3894668184</v>
      </c>
      <c r="U41" s="36">
        <f t="shared" si="8"/>
        <v>2805909.6105331816</v>
      </c>
      <c r="V41" s="79">
        <v>426.1</v>
      </c>
      <c r="W41" s="57">
        <f t="shared" si="9"/>
        <v>6585</v>
      </c>
      <c r="X41" s="17"/>
      <c r="Y41" s="2"/>
      <c r="AB41" s="2"/>
    </row>
    <row r="42" spans="1:28" x14ac:dyDescent="0.2">
      <c r="A42" s="20" t="s">
        <v>23</v>
      </c>
      <c r="B42" s="6">
        <v>2908996</v>
      </c>
      <c r="C42" s="37">
        <f>'Attachment B Audited Local Adj.'!C23</f>
        <v>0</v>
      </c>
      <c r="D42" s="62">
        <v>1209</v>
      </c>
      <c r="E42" s="93">
        <v>161907</v>
      </c>
      <c r="F42" s="36">
        <f t="shared" si="5"/>
        <v>3072112</v>
      </c>
      <c r="G42" s="80">
        <v>1605000</v>
      </c>
      <c r="H42" s="80">
        <v>2502</v>
      </c>
      <c r="I42" s="80">
        <v>8449</v>
      </c>
      <c r="J42" s="80">
        <v>0</v>
      </c>
      <c r="K42" s="37">
        <f t="shared" si="6"/>
        <v>1615951</v>
      </c>
      <c r="L42" s="80" t="s">
        <v>157</v>
      </c>
      <c r="M42" s="80">
        <v>0</v>
      </c>
      <c r="N42" s="80">
        <v>0</v>
      </c>
      <c r="O42" s="37">
        <f>'Attachment B Audited Local Adj.'!D23</f>
        <v>0</v>
      </c>
      <c r="P42" s="80">
        <v>0</v>
      </c>
      <c r="Q42" s="80">
        <v>0</v>
      </c>
      <c r="R42" s="80">
        <v>0</v>
      </c>
      <c r="S42" s="36">
        <f t="shared" si="7"/>
        <v>4688063</v>
      </c>
      <c r="T42" s="76">
        <f>'Attachment C Special Cost Diff.'!J21</f>
        <v>-3153363.8576614237</v>
      </c>
      <c r="U42" s="36">
        <f t="shared" si="8"/>
        <v>1534699.1423385763</v>
      </c>
      <c r="V42" s="79">
        <v>233.97</v>
      </c>
      <c r="W42" s="57">
        <f t="shared" si="9"/>
        <v>6559</v>
      </c>
      <c r="Y42" s="2"/>
      <c r="AB42" s="2"/>
    </row>
    <row r="43" spans="1:28" x14ac:dyDescent="0.2">
      <c r="A43" s="20" t="s">
        <v>48</v>
      </c>
      <c r="B43" s="6">
        <v>1410210</v>
      </c>
      <c r="C43" s="37">
        <f>'Attachment B Audited Local Adj.'!C7</f>
        <v>0</v>
      </c>
      <c r="D43" s="62">
        <v>406</v>
      </c>
      <c r="E43" s="93">
        <v>0</v>
      </c>
      <c r="F43" s="36">
        <f t="shared" si="5"/>
        <v>1410616</v>
      </c>
      <c r="G43" s="80">
        <v>0</v>
      </c>
      <c r="H43" s="80" t="s">
        <v>157</v>
      </c>
      <c r="I43" s="80" t="s">
        <v>157</v>
      </c>
      <c r="J43" s="80">
        <v>0</v>
      </c>
      <c r="K43" s="37">
        <f t="shared" si="6"/>
        <v>0</v>
      </c>
      <c r="L43" s="80">
        <v>13180</v>
      </c>
      <c r="M43" s="80">
        <v>0</v>
      </c>
      <c r="N43" s="80">
        <v>0</v>
      </c>
      <c r="O43" s="37">
        <f>'Attachment B Audited Local Adj.'!D7</f>
        <v>11122</v>
      </c>
      <c r="P43" s="80">
        <v>0</v>
      </c>
      <c r="Q43" s="80"/>
      <c r="R43" s="80">
        <v>0</v>
      </c>
      <c r="S43" s="36">
        <f t="shared" si="7"/>
        <v>1434918</v>
      </c>
      <c r="T43" s="76">
        <f>'Attachment C Special Cost Diff.'!J5</f>
        <v>-1287665.76</v>
      </c>
      <c r="U43" s="36">
        <f t="shared" si="8"/>
        <v>147252.24</v>
      </c>
      <c r="V43" s="79">
        <v>22.48</v>
      </c>
      <c r="W43" s="57">
        <f t="shared" si="9"/>
        <v>6550</v>
      </c>
      <c r="X43" s="49"/>
      <c r="Y43" s="2"/>
      <c r="AB43" s="2"/>
    </row>
    <row r="44" spans="1:28" x14ac:dyDescent="0.2">
      <c r="A44" s="20" t="s">
        <v>33</v>
      </c>
      <c r="B44" s="6">
        <v>10468889</v>
      </c>
      <c r="C44" s="37">
        <f>'Attachment B Audited Local Adj.'!C39</f>
        <v>0</v>
      </c>
      <c r="D44" s="62">
        <v>3280</v>
      </c>
      <c r="E44" s="93">
        <v>106079</v>
      </c>
      <c r="F44" s="36">
        <f t="shared" si="5"/>
        <v>10578248</v>
      </c>
      <c r="G44" s="80">
        <v>83477</v>
      </c>
      <c r="H44" s="80">
        <v>2203</v>
      </c>
      <c r="I44" s="80">
        <v>27589</v>
      </c>
      <c r="J44" s="80">
        <v>0</v>
      </c>
      <c r="K44" s="37">
        <f t="shared" si="6"/>
        <v>113269</v>
      </c>
      <c r="L44" s="80" t="s">
        <v>157</v>
      </c>
      <c r="M44" s="80">
        <v>0</v>
      </c>
      <c r="N44" s="80">
        <v>0</v>
      </c>
      <c r="O44" s="37">
        <f>'Attachment B Audited Local Adj.'!D39</f>
        <v>0</v>
      </c>
      <c r="P44" s="80">
        <v>0</v>
      </c>
      <c r="Q44" s="80">
        <v>61197</v>
      </c>
      <c r="R44" s="80">
        <v>0</v>
      </c>
      <c r="S44" s="36">
        <f t="shared" si="7"/>
        <v>10752714</v>
      </c>
      <c r="T44" s="76">
        <f>'Attachment C Special Cost Diff.'!J37</f>
        <v>-9686571.5</v>
      </c>
      <c r="U44" s="36">
        <f t="shared" si="8"/>
        <v>1066142.5</v>
      </c>
      <c r="V44" s="79">
        <v>163.44999999999999</v>
      </c>
      <c r="W44" s="57">
        <f t="shared" si="9"/>
        <v>6523</v>
      </c>
      <c r="Y44" s="2"/>
      <c r="AB44" s="2"/>
    </row>
    <row r="45" spans="1:28" x14ac:dyDescent="0.2">
      <c r="A45" s="20" t="s">
        <v>114</v>
      </c>
      <c r="B45" s="6">
        <v>3872153</v>
      </c>
      <c r="C45" s="37">
        <f>'Attachment B Audited Local Adj.'!C46</f>
        <v>0</v>
      </c>
      <c r="D45" s="62">
        <v>1085</v>
      </c>
      <c r="E45" s="93">
        <v>42611</v>
      </c>
      <c r="F45" s="36">
        <f t="shared" si="5"/>
        <v>3915849</v>
      </c>
      <c r="G45" s="80">
        <v>0</v>
      </c>
      <c r="H45" s="80">
        <v>5540</v>
      </c>
      <c r="I45" s="80">
        <v>15213</v>
      </c>
      <c r="J45" s="80">
        <v>100356</v>
      </c>
      <c r="K45" s="37">
        <f t="shared" si="6"/>
        <v>121109</v>
      </c>
      <c r="L45" s="80" t="s">
        <v>157</v>
      </c>
      <c r="M45" s="80">
        <v>0</v>
      </c>
      <c r="N45" s="80">
        <v>51348</v>
      </c>
      <c r="O45" s="37">
        <f>'Attachment B Audited Local Adj.'!D46</f>
        <v>0</v>
      </c>
      <c r="P45" s="80">
        <v>0</v>
      </c>
      <c r="Q45" s="80"/>
      <c r="R45" s="80">
        <v>0</v>
      </c>
      <c r="S45" s="36">
        <f t="shared" si="7"/>
        <v>4088306</v>
      </c>
      <c r="T45" s="76">
        <f>'Attachment C Special Cost Diff.'!J44</f>
        <v>-2817794.8524315609</v>
      </c>
      <c r="U45" s="36">
        <f t="shared" si="8"/>
        <v>1270511.1475684391</v>
      </c>
      <c r="V45" s="79">
        <v>200.05</v>
      </c>
      <c r="W45" s="57">
        <f t="shared" si="9"/>
        <v>6351</v>
      </c>
      <c r="Y45" s="2"/>
      <c r="AB45" s="2"/>
    </row>
    <row r="46" spans="1:28" x14ac:dyDescent="0.2">
      <c r="A46" s="20" t="s">
        <v>18</v>
      </c>
      <c r="B46" s="6">
        <v>5582220</v>
      </c>
      <c r="C46" s="37">
        <f>'Attachment B Audited Local Adj.'!C17</f>
        <v>16618</v>
      </c>
      <c r="D46" s="62">
        <v>1786</v>
      </c>
      <c r="E46" s="93">
        <v>99592</v>
      </c>
      <c r="F46" s="36">
        <f t="shared" si="5"/>
        <v>5700216</v>
      </c>
      <c r="G46" s="80">
        <v>584900</v>
      </c>
      <c r="H46" s="80">
        <v>13491</v>
      </c>
      <c r="I46" s="80">
        <v>24910</v>
      </c>
      <c r="J46" s="80">
        <v>69677</v>
      </c>
      <c r="K46" s="37">
        <f t="shared" si="6"/>
        <v>692978</v>
      </c>
      <c r="L46" s="80" t="s">
        <v>157</v>
      </c>
      <c r="M46" s="80">
        <v>0</v>
      </c>
      <c r="N46" s="80">
        <v>0</v>
      </c>
      <c r="O46" s="37">
        <f>'Attachment B Audited Local Adj.'!D17</f>
        <v>211872</v>
      </c>
      <c r="P46" s="80">
        <v>0</v>
      </c>
      <c r="Q46" s="80"/>
      <c r="R46" s="80">
        <v>0</v>
      </c>
      <c r="S46" s="36">
        <f t="shared" si="7"/>
        <v>6605066</v>
      </c>
      <c r="T46" s="76">
        <f>'Attachment C Special Cost Diff.'!J15</f>
        <v>-5252747.9825580511</v>
      </c>
      <c r="U46" s="36">
        <f t="shared" si="8"/>
        <v>1352318.0174419489</v>
      </c>
      <c r="V46" s="79">
        <v>213.26</v>
      </c>
      <c r="W46" s="57">
        <f t="shared" si="9"/>
        <v>6341</v>
      </c>
      <c r="X46" s="17"/>
      <c r="Y46" s="2"/>
      <c r="AB46" s="2"/>
    </row>
    <row r="47" spans="1:28" x14ac:dyDescent="0.2">
      <c r="A47" s="20" t="s">
        <v>20</v>
      </c>
      <c r="B47" s="6">
        <v>5814219</v>
      </c>
      <c r="C47" s="37">
        <f>'Attachment B Audited Local Adj.'!C20</f>
        <v>0</v>
      </c>
      <c r="D47" s="62">
        <v>1943</v>
      </c>
      <c r="E47" s="93">
        <v>570953</v>
      </c>
      <c r="F47" s="36">
        <f t="shared" si="5"/>
        <v>6387115</v>
      </c>
      <c r="G47" s="80">
        <v>1300000</v>
      </c>
      <c r="H47" s="80">
        <v>-61666</v>
      </c>
      <c r="I47" s="84">
        <v>4293</v>
      </c>
      <c r="J47" s="80">
        <v>0</v>
      </c>
      <c r="K47" s="37">
        <f t="shared" si="6"/>
        <v>1242627</v>
      </c>
      <c r="L47" s="80" t="s">
        <v>157</v>
      </c>
      <c r="M47" s="80">
        <v>0</v>
      </c>
      <c r="N47" s="80">
        <v>0</v>
      </c>
      <c r="O47" s="37">
        <f>'Attachment B Audited Local Adj.'!D20</f>
        <v>167803</v>
      </c>
      <c r="P47" s="80">
        <v>614</v>
      </c>
      <c r="Q47" s="80">
        <v>8319</v>
      </c>
      <c r="R47" s="80">
        <v>0</v>
      </c>
      <c r="S47" s="36">
        <f t="shared" si="7"/>
        <v>7806478</v>
      </c>
      <c r="T47" s="76">
        <f>'Attachment C Special Cost Diff.'!J18</f>
        <v>-5118012.8079110999</v>
      </c>
      <c r="U47" s="36">
        <f t="shared" si="8"/>
        <v>2688465.1920889001</v>
      </c>
      <c r="V47" s="79">
        <v>424.5</v>
      </c>
      <c r="W47" s="57">
        <f t="shared" si="9"/>
        <v>6333</v>
      </c>
      <c r="Y47" s="2"/>
      <c r="AB47" s="2"/>
    </row>
    <row r="48" spans="1:28" x14ac:dyDescent="0.2">
      <c r="A48" s="20" t="s">
        <v>50</v>
      </c>
      <c r="B48" s="36">
        <v>31537778</v>
      </c>
      <c r="C48" s="37">
        <f>'Attachment B Audited Local Adj.'!C11</f>
        <v>0</v>
      </c>
      <c r="D48" s="62">
        <v>12091</v>
      </c>
      <c r="E48" s="93">
        <v>92596</v>
      </c>
      <c r="F48" s="36">
        <f t="shared" si="5"/>
        <v>31642465</v>
      </c>
      <c r="G48" s="80">
        <v>0</v>
      </c>
      <c r="H48" s="80" t="s">
        <v>157</v>
      </c>
      <c r="I48" s="80" t="s">
        <v>157</v>
      </c>
      <c r="J48" s="80">
        <v>0</v>
      </c>
      <c r="K48" s="37">
        <f t="shared" si="6"/>
        <v>0</v>
      </c>
      <c r="L48" s="80">
        <v>-315727</v>
      </c>
      <c r="M48" s="80">
        <v>0</v>
      </c>
      <c r="N48" s="80">
        <v>0</v>
      </c>
      <c r="O48" s="37">
        <f>'Attachment B Audited Local Adj.'!D11</f>
        <v>10795601</v>
      </c>
      <c r="P48" s="80">
        <v>0</v>
      </c>
      <c r="Q48" s="80">
        <v>873448</v>
      </c>
      <c r="R48" s="80">
        <v>0</v>
      </c>
      <c r="S48" s="36">
        <f t="shared" si="7"/>
        <v>42995787</v>
      </c>
      <c r="T48" s="76">
        <f>'Attachment C Special Cost Diff.'!J9</f>
        <v>-32230131.400000002</v>
      </c>
      <c r="U48" s="36">
        <f t="shared" si="8"/>
        <v>10765655.599999998</v>
      </c>
      <c r="V48" s="79">
        <v>1714.74</v>
      </c>
      <c r="W48" s="57">
        <f t="shared" si="9"/>
        <v>6278</v>
      </c>
      <c r="Y48" s="2"/>
      <c r="AB48" s="2"/>
    </row>
    <row r="49" spans="1:28" x14ac:dyDescent="0.2">
      <c r="A49" s="20" t="s">
        <v>62</v>
      </c>
      <c r="B49" s="36">
        <v>9701360</v>
      </c>
      <c r="C49" s="37">
        <f>'Attachment B Audited Local Adj.'!C50</f>
        <v>0</v>
      </c>
      <c r="D49" s="62">
        <v>6906</v>
      </c>
      <c r="E49" s="93">
        <v>378378</v>
      </c>
      <c r="F49" s="36">
        <f t="shared" ref="F49:F59" si="10">SUM(B49:E49)</f>
        <v>10086644</v>
      </c>
      <c r="G49" s="80">
        <v>0</v>
      </c>
      <c r="H49" s="80" t="s">
        <v>157</v>
      </c>
      <c r="I49" s="80" t="s">
        <v>157</v>
      </c>
      <c r="J49" s="80">
        <v>0</v>
      </c>
      <c r="K49" s="37">
        <f t="shared" ref="K49:K59" si="11">SUM(G49:J49)</f>
        <v>0</v>
      </c>
      <c r="L49" s="80">
        <v>48431</v>
      </c>
      <c r="M49" s="80">
        <v>0</v>
      </c>
      <c r="N49" s="80">
        <v>0</v>
      </c>
      <c r="O49" s="37">
        <f>'Attachment B Audited Local Adj.'!D50</f>
        <v>3540204</v>
      </c>
      <c r="P49" s="80">
        <v>0</v>
      </c>
      <c r="Q49" s="80">
        <v>111557</v>
      </c>
      <c r="R49" s="80">
        <v>0</v>
      </c>
      <c r="S49" s="36">
        <f t="shared" ref="S49:S59" si="12">SUM(K49:R49)+F49</f>
        <v>13786836</v>
      </c>
      <c r="T49" s="76">
        <f>'Attachment C Special Cost Diff.'!J48</f>
        <v>-10211099.82</v>
      </c>
      <c r="U49" s="36">
        <f t="shared" ref="U49:U59" si="13">S49+T49</f>
        <v>3575736.1799999997</v>
      </c>
      <c r="V49" s="79">
        <v>573.29999999999995</v>
      </c>
      <c r="W49" s="57">
        <f t="shared" ref="W49:W59" si="14">ROUND(U49/V49,0)</f>
        <v>6237</v>
      </c>
      <c r="X49" s="56"/>
      <c r="Y49" s="2"/>
      <c r="AB49" s="2"/>
    </row>
    <row r="50" spans="1:28" x14ac:dyDescent="0.2">
      <c r="A50" s="20" t="s">
        <v>60</v>
      </c>
      <c r="B50" s="6">
        <v>945570</v>
      </c>
      <c r="C50" s="37">
        <f>'Attachment B Audited Local Adj.'!C45</f>
        <v>0</v>
      </c>
      <c r="D50" s="62">
        <v>412</v>
      </c>
      <c r="E50" s="93">
        <v>0</v>
      </c>
      <c r="F50" s="36">
        <f t="shared" si="10"/>
        <v>945982</v>
      </c>
      <c r="G50" s="80">
        <v>0</v>
      </c>
      <c r="H50" s="80" t="s">
        <v>157</v>
      </c>
      <c r="I50" s="80" t="s">
        <v>157</v>
      </c>
      <c r="J50" s="80">
        <v>0</v>
      </c>
      <c r="K50" s="37">
        <f t="shared" si="11"/>
        <v>0</v>
      </c>
      <c r="L50" s="80">
        <v>12722</v>
      </c>
      <c r="M50" s="80">
        <v>0</v>
      </c>
      <c r="N50" s="80">
        <v>0</v>
      </c>
      <c r="O50" s="37">
        <f>'Attachment B Audited Local Adj.'!D45</f>
        <v>498119</v>
      </c>
      <c r="P50" s="80">
        <v>0</v>
      </c>
      <c r="Q50" s="80"/>
      <c r="R50" s="80">
        <v>0</v>
      </c>
      <c r="S50" s="36">
        <f t="shared" si="12"/>
        <v>1456823</v>
      </c>
      <c r="T50" s="76">
        <f>'Attachment C Special Cost Diff.'!J43</f>
        <v>-1152632.1000000003</v>
      </c>
      <c r="U50" s="36">
        <f t="shared" si="13"/>
        <v>304190.89999999967</v>
      </c>
      <c r="V50" s="79">
        <v>48.95</v>
      </c>
      <c r="W50" s="6">
        <f t="shared" si="14"/>
        <v>6214</v>
      </c>
      <c r="X50" s="46"/>
      <c r="Y50" s="2"/>
      <c r="AB50" s="2"/>
    </row>
    <row r="51" spans="1:28" x14ac:dyDescent="0.2">
      <c r="A51" s="20" t="s">
        <v>56</v>
      </c>
      <c r="B51" s="6">
        <v>4135064</v>
      </c>
      <c r="C51" s="37">
        <f>'Attachment B Audited Local Adj.'!C29</f>
        <v>0</v>
      </c>
      <c r="D51" s="62">
        <v>1854</v>
      </c>
      <c r="E51" s="93">
        <v>1537</v>
      </c>
      <c r="F51" s="36">
        <f t="shared" si="10"/>
        <v>4138455</v>
      </c>
      <c r="G51" s="80">
        <v>0</v>
      </c>
      <c r="H51" s="80" t="s">
        <v>157</v>
      </c>
      <c r="I51" s="80" t="s">
        <v>157</v>
      </c>
      <c r="J51" s="80">
        <v>0</v>
      </c>
      <c r="K51" s="37">
        <f t="shared" si="11"/>
        <v>0</v>
      </c>
      <c r="L51" s="80">
        <v>8135</v>
      </c>
      <c r="M51" s="80">
        <v>0</v>
      </c>
      <c r="N51" s="80">
        <v>0</v>
      </c>
      <c r="O51" s="37">
        <f>'Attachment B Audited Local Adj.'!D29</f>
        <v>1887996</v>
      </c>
      <c r="P51" s="80">
        <v>0</v>
      </c>
      <c r="Q51" s="80">
        <v>55817</v>
      </c>
      <c r="R51" s="80">
        <v>0</v>
      </c>
      <c r="S51" s="36">
        <f t="shared" si="12"/>
        <v>6090403</v>
      </c>
      <c r="T51" s="76">
        <f>'Attachment C Special Cost Diff.'!J27</f>
        <v>-4197391.3600000003</v>
      </c>
      <c r="U51" s="36">
        <f t="shared" si="13"/>
        <v>1893011.6399999997</v>
      </c>
      <c r="V51" s="79">
        <v>307.3</v>
      </c>
      <c r="W51" s="54">
        <f t="shared" si="14"/>
        <v>6160</v>
      </c>
      <c r="X51" s="17"/>
      <c r="Y51" s="2"/>
      <c r="AB51" s="2"/>
    </row>
    <row r="52" spans="1:28" x14ac:dyDescent="0.2">
      <c r="A52" s="20" t="s">
        <v>54</v>
      </c>
      <c r="B52" s="36">
        <v>10522318</v>
      </c>
      <c r="C52" s="37">
        <f>'Attachment B Audited Local Adj.'!C18</f>
        <v>0</v>
      </c>
      <c r="D52" s="62">
        <v>3131</v>
      </c>
      <c r="E52" s="93">
        <v>1210984</v>
      </c>
      <c r="F52" s="36">
        <f t="shared" si="10"/>
        <v>11736433</v>
      </c>
      <c r="G52" s="80">
        <v>0</v>
      </c>
      <c r="H52" s="80" t="s">
        <v>157</v>
      </c>
      <c r="I52" s="84" t="s">
        <v>157</v>
      </c>
      <c r="J52" s="80">
        <v>0</v>
      </c>
      <c r="K52" s="37">
        <f t="shared" si="11"/>
        <v>0</v>
      </c>
      <c r="L52" s="80">
        <v>33906</v>
      </c>
      <c r="M52" s="80">
        <v>0</v>
      </c>
      <c r="N52" s="80">
        <v>0</v>
      </c>
      <c r="O52" s="37">
        <f>'Attachment B Audited Local Adj.'!D18</f>
        <v>237028</v>
      </c>
      <c r="P52" s="80">
        <v>0</v>
      </c>
      <c r="Q52" s="80">
        <v>99149</v>
      </c>
      <c r="R52" s="80">
        <v>0</v>
      </c>
      <c r="S52" s="36">
        <f t="shared" si="12"/>
        <v>12106516</v>
      </c>
      <c r="T52" s="76">
        <f>'Attachment C Special Cost Diff.'!J16</f>
        <v>-8035624.4199999999</v>
      </c>
      <c r="U52" s="36">
        <f t="shared" si="13"/>
        <v>4070891.58</v>
      </c>
      <c r="V52" s="79">
        <v>661.74</v>
      </c>
      <c r="W52" s="6">
        <f t="shared" si="14"/>
        <v>6152</v>
      </c>
      <c r="X52" s="46"/>
      <c r="Y52" s="2"/>
      <c r="AB52" s="2"/>
    </row>
    <row r="53" spans="1:28" x14ac:dyDescent="0.2">
      <c r="A53" s="20" t="s">
        <v>119</v>
      </c>
      <c r="B53" s="6">
        <v>33599224</v>
      </c>
      <c r="C53" s="37">
        <f>'Attachment B Audited Local Adj.'!C37</f>
        <v>0</v>
      </c>
      <c r="D53" s="62">
        <v>12665</v>
      </c>
      <c r="E53" s="93">
        <v>1907</v>
      </c>
      <c r="F53" s="36">
        <f t="shared" si="10"/>
        <v>33613796</v>
      </c>
      <c r="G53" s="80">
        <v>0</v>
      </c>
      <c r="H53" s="80" t="s">
        <v>157</v>
      </c>
      <c r="I53" s="80" t="s">
        <v>157</v>
      </c>
      <c r="J53" s="80">
        <v>0</v>
      </c>
      <c r="K53" s="37">
        <f t="shared" si="11"/>
        <v>0</v>
      </c>
      <c r="L53" s="80">
        <v>-341861</v>
      </c>
      <c r="M53" s="80">
        <v>0</v>
      </c>
      <c r="N53" s="80">
        <v>0</v>
      </c>
      <c r="O53" s="37">
        <f>'Attachment B Audited Local Adj.'!D37</f>
        <v>9948150</v>
      </c>
      <c r="P53" s="80">
        <v>0</v>
      </c>
      <c r="Q53" s="80">
        <v>690561</v>
      </c>
      <c r="R53" s="80">
        <v>0</v>
      </c>
      <c r="S53" s="36">
        <f t="shared" si="12"/>
        <v>43910646</v>
      </c>
      <c r="T53" s="76">
        <f>'Attachment C Special Cost Diff.'!J35</f>
        <v>-32209248.440000001</v>
      </c>
      <c r="U53" s="36">
        <f t="shared" si="13"/>
        <v>11701397.559999999</v>
      </c>
      <c r="V53" s="79">
        <v>1907.17</v>
      </c>
      <c r="W53" s="6">
        <f t="shared" si="14"/>
        <v>6135</v>
      </c>
      <c r="X53" s="47"/>
      <c r="Y53" s="2"/>
      <c r="AB53" s="2"/>
    </row>
    <row r="54" spans="1:28" x14ac:dyDescent="0.2">
      <c r="A54" s="20" t="s">
        <v>53</v>
      </c>
      <c r="B54" s="36">
        <v>6807935</v>
      </c>
      <c r="C54" s="37">
        <f>'Attachment B Audited Local Adj.'!C15</f>
        <v>0</v>
      </c>
      <c r="D54" s="62">
        <v>2058</v>
      </c>
      <c r="E54" s="93">
        <v>499237</v>
      </c>
      <c r="F54" s="36">
        <f t="shared" si="10"/>
        <v>7309230</v>
      </c>
      <c r="G54" s="80">
        <v>0</v>
      </c>
      <c r="H54" s="80" t="s">
        <v>157</v>
      </c>
      <c r="I54" s="80" t="s">
        <v>157</v>
      </c>
      <c r="J54" s="80">
        <v>0</v>
      </c>
      <c r="K54" s="37">
        <f t="shared" si="11"/>
        <v>0</v>
      </c>
      <c r="L54" s="80">
        <v>42831</v>
      </c>
      <c r="M54" s="80">
        <v>0</v>
      </c>
      <c r="N54" s="80">
        <v>0</v>
      </c>
      <c r="O54" s="37">
        <f>'Attachment B Audited Local Adj.'!D15</f>
        <v>319773</v>
      </c>
      <c r="P54" s="80">
        <v>0</v>
      </c>
      <c r="Q54" s="80">
        <v>0</v>
      </c>
      <c r="R54" s="80">
        <v>0</v>
      </c>
      <c r="S54" s="36">
        <f t="shared" si="12"/>
        <v>7671834</v>
      </c>
      <c r="T54" s="76">
        <f>'Attachment C Special Cost Diff.'!J13</f>
        <v>-5933583.7000000002</v>
      </c>
      <c r="U54" s="36">
        <f t="shared" si="13"/>
        <v>1738250.2999999998</v>
      </c>
      <c r="V54" s="79">
        <v>284.79000000000002</v>
      </c>
      <c r="W54" s="54">
        <f t="shared" si="14"/>
        <v>6104</v>
      </c>
      <c r="X54" s="72" t="s">
        <v>87</v>
      </c>
      <c r="Y54" s="2"/>
      <c r="AB54" s="2"/>
    </row>
    <row r="55" spans="1:28" x14ac:dyDescent="0.2">
      <c r="A55" s="20" t="s">
        <v>57</v>
      </c>
      <c r="B55" s="6">
        <v>6509762</v>
      </c>
      <c r="C55" s="37">
        <f>'Attachment B Audited Local Adj.'!C34</f>
        <v>0</v>
      </c>
      <c r="D55" s="62">
        <v>2393</v>
      </c>
      <c r="E55" s="93">
        <v>249704</v>
      </c>
      <c r="F55" s="36">
        <f t="shared" si="10"/>
        <v>6761859</v>
      </c>
      <c r="G55" s="80">
        <v>0</v>
      </c>
      <c r="H55" s="80" t="s">
        <v>157</v>
      </c>
      <c r="I55" s="80" t="s">
        <v>157</v>
      </c>
      <c r="J55" s="80">
        <v>0</v>
      </c>
      <c r="K55" s="37">
        <f t="shared" si="11"/>
        <v>0</v>
      </c>
      <c r="L55" s="82">
        <v>2516</v>
      </c>
      <c r="M55" s="82">
        <v>0</v>
      </c>
      <c r="N55" s="82">
        <v>0</v>
      </c>
      <c r="O55" s="37">
        <f>'Attachment B Audited Local Adj.'!D34</f>
        <v>2298464</v>
      </c>
      <c r="P55" s="81">
        <v>0</v>
      </c>
      <c r="Q55" s="82">
        <v>614</v>
      </c>
      <c r="R55" s="81">
        <v>0</v>
      </c>
      <c r="S55" s="36">
        <f t="shared" si="12"/>
        <v>9063453</v>
      </c>
      <c r="T55" s="76">
        <f>'Attachment C Special Cost Diff.'!J32</f>
        <v>-7001505.9199999999</v>
      </c>
      <c r="U55" s="36">
        <f t="shared" si="13"/>
        <v>2061947.08</v>
      </c>
      <c r="V55" s="79">
        <v>345.85</v>
      </c>
      <c r="W55" s="6">
        <f t="shared" si="14"/>
        <v>5962</v>
      </c>
      <c r="X55" s="46"/>
      <c r="Y55" s="2"/>
      <c r="AB55" s="2"/>
    </row>
    <row r="56" spans="1:28" x14ac:dyDescent="0.2">
      <c r="A56" s="20" t="s">
        <v>116</v>
      </c>
      <c r="B56" s="36">
        <v>2989820</v>
      </c>
      <c r="C56" s="37">
        <f>'Attachment B Audited Local Adj.'!C59</f>
        <v>0</v>
      </c>
      <c r="D56" s="62">
        <v>1197</v>
      </c>
      <c r="E56" s="93"/>
      <c r="F56" s="36">
        <f t="shared" si="10"/>
        <v>2991017</v>
      </c>
      <c r="G56" s="81">
        <v>0</v>
      </c>
      <c r="H56" s="81">
        <v>0</v>
      </c>
      <c r="I56" s="81">
        <v>0</v>
      </c>
      <c r="J56" s="81">
        <v>0</v>
      </c>
      <c r="K56" s="37">
        <f t="shared" si="11"/>
        <v>0</v>
      </c>
      <c r="L56" s="82">
        <v>0</v>
      </c>
      <c r="M56" s="82">
        <v>0</v>
      </c>
      <c r="N56" s="82">
        <v>0</v>
      </c>
      <c r="O56" s="37">
        <f>'Attachment B Audited Local Adj.'!D59</f>
        <v>1207699</v>
      </c>
      <c r="P56" s="81">
        <v>0</v>
      </c>
      <c r="Q56" s="81">
        <v>0</v>
      </c>
      <c r="R56" s="81">
        <v>0</v>
      </c>
      <c r="S56" s="36">
        <f t="shared" si="12"/>
        <v>4198716</v>
      </c>
      <c r="T56" s="76">
        <f>'Attachment C Special Cost Diff.'!J57</f>
        <v>-1817335.4400000002</v>
      </c>
      <c r="U56" s="36">
        <f t="shared" si="13"/>
        <v>2381380.5599999996</v>
      </c>
      <c r="V56" s="79">
        <v>400.3</v>
      </c>
      <c r="W56" s="54">
        <f t="shared" si="14"/>
        <v>5949</v>
      </c>
      <c r="Y56" s="2"/>
    </row>
    <row r="57" spans="1:28" x14ac:dyDescent="0.2">
      <c r="A57" s="20" t="s">
        <v>65</v>
      </c>
      <c r="B57" s="36">
        <v>6696991</v>
      </c>
      <c r="C57" s="37">
        <f>'Attachment B Audited Local Adj.'!C58</f>
        <v>0</v>
      </c>
      <c r="D57" s="62">
        <v>2870</v>
      </c>
      <c r="E57" s="93">
        <v>890</v>
      </c>
      <c r="F57" s="36">
        <f t="shared" si="10"/>
        <v>6700751</v>
      </c>
      <c r="G57" s="81">
        <v>0</v>
      </c>
      <c r="H57" s="81" t="s">
        <v>157</v>
      </c>
      <c r="I57" s="81" t="s">
        <v>157</v>
      </c>
      <c r="J57" s="81">
        <v>0</v>
      </c>
      <c r="K57" s="37">
        <f t="shared" si="11"/>
        <v>0</v>
      </c>
      <c r="L57" s="82">
        <v>-48935</v>
      </c>
      <c r="M57" s="82">
        <v>0</v>
      </c>
      <c r="N57" s="82">
        <v>0</v>
      </c>
      <c r="O57" s="37">
        <f>'Attachment B Audited Local Adj.'!D58</f>
        <v>3351630</v>
      </c>
      <c r="P57" s="81">
        <v>0</v>
      </c>
      <c r="Q57" s="82">
        <v>8458</v>
      </c>
      <c r="R57" s="81">
        <v>0</v>
      </c>
      <c r="S57" s="36">
        <f t="shared" si="12"/>
        <v>10011904</v>
      </c>
      <c r="T57" s="76">
        <f>'Attachment C Special Cost Diff.'!J56</f>
        <v>-7402351.8799999999</v>
      </c>
      <c r="U57" s="36">
        <f t="shared" si="13"/>
        <v>2609552.12</v>
      </c>
      <c r="V57" s="79">
        <v>445.2</v>
      </c>
      <c r="W57" s="57">
        <f t="shared" si="14"/>
        <v>5862</v>
      </c>
      <c r="X57" s="56"/>
      <c r="Y57" s="2"/>
      <c r="AB57" s="2"/>
    </row>
    <row r="58" spans="1:28" x14ac:dyDescent="0.2">
      <c r="A58" s="20" t="s">
        <v>58</v>
      </c>
      <c r="B58" s="6">
        <v>62081829</v>
      </c>
      <c r="C58" s="37">
        <f>'Attachment B Audited Local Adj.'!C36</f>
        <v>0</v>
      </c>
      <c r="D58" s="62">
        <v>22285</v>
      </c>
      <c r="E58" s="93">
        <v>1182445</v>
      </c>
      <c r="F58" s="36">
        <f t="shared" si="10"/>
        <v>63286559</v>
      </c>
      <c r="G58" s="80">
        <v>0</v>
      </c>
      <c r="H58" s="80" t="s">
        <v>157</v>
      </c>
      <c r="I58" s="80" t="s">
        <v>157</v>
      </c>
      <c r="J58" s="80">
        <v>0</v>
      </c>
      <c r="K58" s="37">
        <f t="shared" si="11"/>
        <v>0</v>
      </c>
      <c r="L58" s="80">
        <v>-470067</v>
      </c>
      <c r="M58" s="80">
        <v>0</v>
      </c>
      <c r="N58" s="80">
        <v>0</v>
      </c>
      <c r="O58" s="37">
        <f>'Attachment B Audited Local Adj.'!D36</f>
        <v>15942237</v>
      </c>
      <c r="P58" s="80">
        <v>0</v>
      </c>
      <c r="Q58" s="80">
        <v>0</v>
      </c>
      <c r="R58" s="80">
        <v>0</v>
      </c>
      <c r="S58" s="36">
        <f t="shared" si="12"/>
        <v>78758729</v>
      </c>
      <c r="T58" s="76">
        <f>'Attachment C Special Cost Diff.'!J34</f>
        <v>-56229977.859999999</v>
      </c>
      <c r="U58" s="36">
        <f t="shared" si="13"/>
        <v>22528751.140000001</v>
      </c>
      <c r="V58" s="79">
        <v>3864.2</v>
      </c>
      <c r="W58" s="57">
        <f t="shared" si="14"/>
        <v>5830</v>
      </c>
      <c r="X58" s="17"/>
      <c r="Y58" s="2"/>
      <c r="AB58" s="2"/>
    </row>
    <row r="59" spans="1:28" x14ac:dyDescent="0.2">
      <c r="A59" s="20" t="s">
        <v>41</v>
      </c>
      <c r="B59" s="6">
        <v>747344</v>
      </c>
      <c r="C59" s="37">
        <f>'Attachment B Audited Local Adj.'!C51</f>
        <v>0</v>
      </c>
      <c r="D59" s="52">
        <v>235</v>
      </c>
      <c r="E59" s="93">
        <v>13728</v>
      </c>
      <c r="F59" s="36">
        <f t="shared" si="10"/>
        <v>761307</v>
      </c>
      <c r="G59" s="80">
        <v>0</v>
      </c>
      <c r="H59" s="80">
        <v>596</v>
      </c>
      <c r="I59" s="80">
        <v>14760</v>
      </c>
      <c r="J59" s="80">
        <v>0</v>
      </c>
      <c r="K59" s="37">
        <f t="shared" si="11"/>
        <v>15356</v>
      </c>
      <c r="L59" s="80" t="s">
        <v>157</v>
      </c>
      <c r="M59" s="80">
        <v>0</v>
      </c>
      <c r="N59" s="80">
        <v>0</v>
      </c>
      <c r="O59" s="37">
        <f>'Attachment B Audited Local Adj.'!D51</f>
        <v>2608</v>
      </c>
      <c r="P59" s="80">
        <v>0</v>
      </c>
      <c r="Q59" s="80">
        <v>0</v>
      </c>
      <c r="R59" s="80">
        <v>0</v>
      </c>
      <c r="S59" s="36">
        <f t="shared" si="12"/>
        <v>779271</v>
      </c>
      <c r="T59" s="97">
        <f>'Attachment C Special Cost Diff.'!J49</f>
        <v>-645431.03999999992</v>
      </c>
      <c r="U59" s="36">
        <f t="shared" si="13"/>
        <v>133839.96000000008</v>
      </c>
      <c r="V59" s="79">
        <v>26.05</v>
      </c>
      <c r="W59" s="6">
        <f t="shared" si="14"/>
        <v>5138</v>
      </c>
      <c r="X59" s="48"/>
      <c r="Y59" s="2"/>
      <c r="AB59" s="2"/>
    </row>
    <row r="60" spans="1:28" x14ac:dyDescent="0.2">
      <c r="A60" s="91" t="s">
        <v>89</v>
      </c>
      <c r="B60" s="85">
        <f t="shared" ref="B60:V60" si="15">SUM(B6:B59)</f>
        <v>1195780577</v>
      </c>
      <c r="C60" s="65">
        <f t="shared" si="15"/>
        <v>589345</v>
      </c>
      <c r="D60" s="65">
        <f t="shared" si="15"/>
        <v>3882236</v>
      </c>
      <c r="E60" s="94">
        <f t="shared" si="15"/>
        <v>71085732</v>
      </c>
      <c r="F60" s="65">
        <f t="shared" si="15"/>
        <v>1271337890</v>
      </c>
      <c r="G60" s="65">
        <f t="shared" si="15"/>
        <v>506220969</v>
      </c>
      <c r="H60" s="65">
        <f t="shared" si="15"/>
        <v>-3704600</v>
      </c>
      <c r="I60" s="65">
        <f t="shared" si="15"/>
        <v>8587829</v>
      </c>
      <c r="J60" s="65">
        <f t="shared" si="15"/>
        <v>17368685</v>
      </c>
      <c r="K60" s="65">
        <f t="shared" si="15"/>
        <v>528472883</v>
      </c>
      <c r="L60" s="65">
        <f t="shared" si="15"/>
        <v>-273432</v>
      </c>
      <c r="M60" s="65">
        <f t="shared" si="15"/>
        <v>533051</v>
      </c>
      <c r="N60" s="65">
        <f t="shared" si="15"/>
        <v>55389</v>
      </c>
      <c r="O60" s="65">
        <f t="shared" si="15"/>
        <v>73034653</v>
      </c>
      <c r="P60" s="65">
        <f t="shared" si="15"/>
        <v>3995760</v>
      </c>
      <c r="Q60" s="65">
        <f t="shared" si="15"/>
        <v>5306302</v>
      </c>
      <c r="R60" s="65">
        <f t="shared" si="15"/>
        <v>0</v>
      </c>
      <c r="S60" s="85">
        <f t="shared" si="15"/>
        <v>1882462496</v>
      </c>
      <c r="T60" s="85">
        <f t="shared" si="15"/>
        <v>-1101272243.0865011</v>
      </c>
      <c r="U60" s="85">
        <f t="shared" si="15"/>
        <v>781190252.91349876</v>
      </c>
      <c r="V60" s="86">
        <f t="shared" si="15"/>
        <v>106290.26000000001</v>
      </c>
      <c r="W60" s="4"/>
      <c r="X60" s="51"/>
      <c r="Y60" s="2"/>
    </row>
    <row r="61" spans="1:28" x14ac:dyDescent="0.2">
      <c r="A61" s="120" t="s">
        <v>172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41"/>
      <c r="W61" s="1"/>
      <c r="X61" s="5"/>
      <c r="Y61" s="2"/>
    </row>
    <row r="62" spans="1:28" ht="13.5" thickBot="1" x14ac:dyDescent="0.25">
      <c r="A62" s="111" t="s">
        <v>166</v>
      </c>
      <c r="B62" s="112"/>
      <c r="V62" s="87"/>
      <c r="W62" s="1"/>
      <c r="X62" s="5"/>
      <c r="Y62" s="2"/>
    </row>
    <row r="63" spans="1:28" s="58" customFormat="1" ht="13.5" thickTop="1" x14ac:dyDescent="0.2">
      <c r="A63" s="113" t="s">
        <v>167</v>
      </c>
      <c r="B63" s="114">
        <v>5315</v>
      </c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 s="88"/>
      <c r="W63" s="60"/>
      <c r="X63" s="59"/>
      <c r="Y63" s="61"/>
    </row>
    <row r="64" spans="1:28" x14ac:dyDescent="0.2">
      <c r="A64" s="115" t="s">
        <v>168</v>
      </c>
      <c r="B64" s="116">
        <f>W20</f>
        <v>7577</v>
      </c>
      <c r="W64" s="1"/>
      <c r="X64" s="42"/>
      <c r="Y64" s="2"/>
    </row>
    <row r="65" spans="1:2" x14ac:dyDescent="0.2">
      <c r="A65" s="115" t="s">
        <v>169</v>
      </c>
      <c r="B65" s="116">
        <f>W54</f>
        <v>6104</v>
      </c>
    </row>
    <row r="66" spans="1:2" x14ac:dyDescent="0.2">
      <c r="A66" s="117" t="s">
        <v>170</v>
      </c>
      <c r="B66" s="116">
        <f>B64-B65</f>
        <v>1473</v>
      </c>
    </row>
    <row r="67" spans="1:2" x14ac:dyDescent="0.2">
      <c r="A67" s="117" t="s">
        <v>171</v>
      </c>
      <c r="B67" s="118">
        <f>ROUND(B66/B65,4)</f>
        <v>0.24129999999999999</v>
      </c>
    </row>
  </sheetData>
  <sortState xmlns:xlrd2="http://schemas.microsoft.com/office/spreadsheetml/2017/richdata2" ref="A49:AB59">
    <sortCondition descending="1" ref="W49:W59"/>
  </sortState>
  <mergeCells count="1">
    <mergeCell ref="A1:C1"/>
  </mergeCells>
  <phoneticPr fontId="0" type="noConversion"/>
  <printOptions horizontalCentered="1"/>
  <pageMargins left="0" right="0.1" top="0.5" bottom="0" header="0.25" footer="0"/>
  <pageSetup scale="82" fitToWidth="3" orientation="portrait" r:id="rId1"/>
  <headerFooter alignWithMargins="0">
    <oddFooter xml:space="preserve">&amp;CPage &amp;P of 3
</oddFooter>
  </headerFooter>
  <colBreaks count="2" manualBreakCount="2">
    <brk id="7" max="69" man="1"/>
    <brk id="15" max="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1"/>
  <sheetViews>
    <sheetView zoomScaleNormal="100" workbookViewId="0">
      <pane xSplit="1" ySplit="5" topLeftCell="B6" activePane="bottomRight" state="frozen"/>
      <selection activeCell="U58" sqref="U58"/>
      <selection pane="topRight" activeCell="U58" sqref="U58"/>
      <selection pane="bottomLeft" activeCell="U58" sqref="U58"/>
      <selection pane="bottomRight" activeCell="C24" sqref="C24"/>
    </sheetView>
  </sheetViews>
  <sheetFormatPr defaultRowHeight="12.75" x14ac:dyDescent="0.2"/>
  <cols>
    <col min="1" max="1" width="25.7109375" customWidth="1"/>
    <col min="2" max="3" width="15.42578125" style="11" customWidth="1"/>
    <col min="4" max="4" width="13.140625" style="11" customWidth="1"/>
    <col min="5" max="5" width="19.42578125" style="11" customWidth="1"/>
    <col min="6" max="6" width="15" bestFit="1" customWidth="1"/>
  </cols>
  <sheetData>
    <row r="1" spans="1:21" ht="39.75" customHeight="1" x14ac:dyDescent="0.2">
      <c r="A1" s="110" t="s">
        <v>173</v>
      </c>
      <c r="B1" s="110"/>
      <c r="C1" s="110"/>
      <c r="D1" s="110"/>
      <c r="E1" s="110"/>
    </row>
    <row r="2" spans="1:21" x14ac:dyDescent="0.2">
      <c r="A2" s="3"/>
      <c r="B2" s="12" t="s">
        <v>127</v>
      </c>
      <c r="C2" s="12" t="s">
        <v>139</v>
      </c>
      <c r="D2" s="12" t="s">
        <v>140</v>
      </c>
      <c r="E2" s="12" t="s">
        <v>141</v>
      </c>
    </row>
    <row r="3" spans="1:21" x14ac:dyDescent="0.2">
      <c r="A3" s="18"/>
      <c r="B3" s="13" t="s">
        <v>79</v>
      </c>
      <c r="C3" s="13" t="s">
        <v>78</v>
      </c>
      <c r="D3" s="13" t="s">
        <v>82</v>
      </c>
      <c r="E3" s="30" t="s">
        <v>83</v>
      </c>
    </row>
    <row r="4" spans="1:21" x14ac:dyDescent="0.2">
      <c r="A4" s="19" t="s">
        <v>0</v>
      </c>
      <c r="B4" s="14" t="s">
        <v>80</v>
      </c>
      <c r="C4" s="14" t="s">
        <v>79</v>
      </c>
      <c r="D4" s="14" t="s">
        <v>81</v>
      </c>
      <c r="E4" s="31" t="s">
        <v>80</v>
      </c>
      <c r="U4" s="16"/>
    </row>
    <row r="5" spans="1:21" x14ac:dyDescent="0.2">
      <c r="A5" s="20" t="s">
        <v>8</v>
      </c>
      <c r="B5" s="15"/>
      <c r="C5" s="15" t="s">
        <v>69</v>
      </c>
      <c r="D5" s="69" t="s">
        <v>69</v>
      </c>
      <c r="E5" s="32" t="s">
        <v>117</v>
      </c>
      <c r="U5" s="16"/>
    </row>
    <row r="6" spans="1:21" x14ac:dyDescent="0.2">
      <c r="A6" s="6" t="s">
        <v>47</v>
      </c>
      <c r="B6" s="27">
        <v>8810572</v>
      </c>
      <c r="C6" s="27">
        <v>8810572</v>
      </c>
      <c r="D6" s="27">
        <f>B6-C6</f>
        <v>0</v>
      </c>
      <c r="E6" s="27">
        <f>IF(D6&gt;1,D6,0)</f>
        <v>0</v>
      </c>
      <c r="F6" s="11"/>
    </row>
    <row r="7" spans="1:21" x14ac:dyDescent="0.2">
      <c r="A7" s="4" t="s">
        <v>48</v>
      </c>
      <c r="B7" s="27">
        <v>1410210</v>
      </c>
      <c r="C7" s="27">
        <v>1410210</v>
      </c>
      <c r="D7" s="27">
        <f t="shared" ref="D7:D59" si="0">B7-C7</f>
        <v>0</v>
      </c>
      <c r="E7" s="27">
        <f t="shared" ref="E7:E59" si="1">IF(D7&gt;1,D7,0)</f>
        <v>0</v>
      </c>
      <c r="F7" s="11"/>
    </row>
    <row r="8" spans="1:21" x14ac:dyDescent="0.2">
      <c r="A8" s="4" t="s">
        <v>14</v>
      </c>
      <c r="B8" s="27">
        <v>4445639</v>
      </c>
      <c r="C8" s="27">
        <v>4408534</v>
      </c>
      <c r="D8" s="27">
        <f t="shared" si="0"/>
        <v>37105</v>
      </c>
      <c r="E8" s="27">
        <f t="shared" si="1"/>
        <v>37105</v>
      </c>
      <c r="F8" s="11"/>
    </row>
    <row r="9" spans="1:21" x14ac:dyDescent="0.2">
      <c r="A9" s="4" t="s">
        <v>15</v>
      </c>
      <c r="B9" s="27">
        <v>318176201</v>
      </c>
      <c r="C9" s="27">
        <v>318253088</v>
      </c>
      <c r="D9" s="27">
        <f t="shared" si="0"/>
        <v>-76887</v>
      </c>
      <c r="E9" s="27">
        <f t="shared" si="1"/>
        <v>0</v>
      </c>
      <c r="F9" s="11"/>
    </row>
    <row r="10" spans="1:21" x14ac:dyDescent="0.2">
      <c r="A10" s="4" t="s">
        <v>49</v>
      </c>
      <c r="B10" s="27">
        <v>3473568</v>
      </c>
      <c r="C10" s="27">
        <v>3473568</v>
      </c>
      <c r="D10" s="27">
        <f t="shared" si="0"/>
        <v>0</v>
      </c>
      <c r="E10" s="27">
        <f t="shared" si="1"/>
        <v>0</v>
      </c>
      <c r="F10" s="11"/>
    </row>
    <row r="11" spans="1:21" x14ac:dyDescent="0.2">
      <c r="A11" s="4" t="s">
        <v>50</v>
      </c>
      <c r="B11" s="27">
        <v>31537778</v>
      </c>
      <c r="C11" s="27">
        <v>31537778</v>
      </c>
      <c r="D11" s="27">
        <f t="shared" si="0"/>
        <v>0</v>
      </c>
      <c r="E11" s="27">
        <f t="shared" si="1"/>
        <v>0</v>
      </c>
      <c r="F11" s="11"/>
    </row>
    <row r="12" spans="1:21" x14ac:dyDescent="0.2">
      <c r="A12" s="4" t="s">
        <v>16</v>
      </c>
      <c r="B12" s="27">
        <v>971183</v>
      </c>
      <c r="C12" s="27">
        <v>971241</v>
      </c>
      <c r="D12" s="27">
        <f t="shared" si="0"/>
        <v>-58</v>
      </c>
      <c r="E12" s="27">
        <f t="shared" si="1"/>
        <v>0</v>
      </c>
      <c r="F12" s="11"/>
    </row>
    <row r="13" spans="1:21" x14ac:dyDescent="0.2">
      <c r="A13" s="4" t="s">
        <v>51</v>
      </c>
      <c r="B13" s="27">
        <v>3099477</v>
      </c>
      <c r="C13" s="27">
        <v>3099477</v>
      </c>
      <c r="D13" s="27">
        <f t="shared" si="0"/>
        <v>0</v>
      </c>
      <c r="E13" s="27">
        <f t="shared" si="1"/>
        <v>0</v>
      </c>
      <c r="F13" s="43"/>
    </row>
    <row r="14" spans="1:21" x14ac:dyDescent="0.2">
      <c r="A14" s="4" t="s">
        <v>52</v>
      </c>
      <c r="B14" s="27">
        <v>4608283</v>
      </c>
      <c r="C14" s="27">
        <v>4608283</v>
      </c>
      <c r="D14" s="27">
        <f t="shared" si="0"/>
        <v>0</v>
      </c>
      <c r="E14" s="27">
        <f t="shared" si="1"/>
        <v>0</v>
      </c>
      <c r="F14" s="43"/>
    </row>
    <row r="15" spans="1:21" x14ac:dyDescent="0.2">
      <c r="A15" s="4" t="s">
        <v>53</v>
      </c>
      <c r="B15" s="27">
        <v>6807935</v>
      </c>
      <c r="C15" s="27">
        <v>6807935</v>
      </c>
      <c r="D15" s="27">
        <f t="shared" si="0"/>
        <v>0</v>
      </c>
      <c r="E15" s="27">
        <f t="shared" si="1"/>
        <v>0</v>
      </c>
      <c r="F15" s="43"/>
    </row>
    <row r="16" spans="1:21" x14ac:dyDescent="0.2">
      <c r="A16" s="4" t="s">
        <v>17</v>
      </c>
      <c r="B16" s="27">
        <v>3877771</v>
      </c>
      <c r="C16" s="27">
        <v>3877843</v>
      </c>
      <c r="D16" s="27">
        <f t="shared" si="0"/>
        <v>-72</v>
      </c>
      <c r="E16" s="27">
        <f t="shared" si="1"/>
        <v>0</v>
      </c>
      <c r="F16" s="43"/>
    </row>
    <row r="17" spans="1:6" x14ac:dyDescent="0.2">
      <c r="A17" s="4" t="s">
        <v>18</v>
      </c>
      <c r="B17" s="27">
        <v>5598838</v>
      </c>
      <c r="C17" s="27">
        <v>5582220</v>
      </c>
      <c r="D17" s="27">
        <f t="shared" si="0"/>
        <v>16618</v>
      </c>
      <c r="E17" s="27">
        <f t="shared" si="1"/>
        <v>16618</v>
      </c>
      <c r="F17" s="43"/>
    </row>
    <row r="18" spans="1:6" x14ac:dyDescent="0.2">
      <c r="A18" s="4" t="s">
        <v>54</v>
      </c>
      <c r="B18" s="27">
        <v>10522318</v>
      </c>
      <c r="C18" s="27">
        <v>10522318</v>
      </c>
      <c r="D18" s="27">
        <f t="shared" si="0"/>
        <v>0</v>
      </c>
      <c r="E18" s="27">
        <f t="shared" si="1"/>
        <v>0</v>
      </c>
      <c r="F18" s="43"/>
    </row>
    <row r="19" spans="1:6" x14ac:dyDescent="0.2">
      <c r="A19" s="4" t="s">
        <v>19</v>
      </c>
      <c r="B19" s="27">
        <v>6762873</v>
      </c>
      <c r="C19" s="27">
        <v>6762863</v>
      </c>
      <c r="D19" s="27">
        <f t="shared" si="0"/>
        <v>10</v>
      </c>
      <c r="E19" s="27">
        <f t="shared" si="1"/>
        <v>10</v>
      </c>
      <c r="F19" s="43"/>
    </row>
    <row r="20" spans="1:6" x14ac:dyDescent="0.2">
      <c r="A20" s="4" t="s">
        <v>20</v>
      </c>
      <c r="B20" s="27">
        <v>5794990</v>
      </c>
      <c r="C20" s="27">
        <v>5814219</v>
      </c>
      <c r="D20" s="27">
        <f t="shared" si="0"/>
        <v>-19229</v>
      </c>
      <c r="E20" s="27">
        <f t="shared" si="1"/>
        <v>0</v>
      </c>
      <c r="F20" s="43"/>
    </row>
    <row r="21" spans="1:6" x14ac:dyDescent="0.2">
      <c r="A21" s="4" t="s">
        <v>21</v>
      </c>
      <c r="B21" s="27">
        <v>107044469</v>
      </c>
      <c r="C21" s="27">
        <v>106614746</v>
      </c>
      <c r="D21" s="27">
        <f t="shared" si="0"/>
        <v>429723</v>
      </c>
      <c r="E21" s="27">
        <f t="shared" si="1"/>
        <v>429723</v>
      </c>
      <c r="F21" s="43"/>
    </row>
    <row r="22" spans="1:6" x14ac:dyDescent="0.2">
      <c r="A22" s="4" t="s">
        <v>22</v>
      </c>
      <c r="B22" s="27">
        <v>41314777</v>
      </c>
      <c r="C22" s="27">
        <v>41311472</v>
      </c>
      <c r="D22" s="27">
        <f t="shared" si="0"/>
        <v>3305</v>
      </c>
      <c r="E22" s="27">
        <f t="shared" si="1"/>
        <v>3305</v>
      </c>
      <c r="F22" s="43"/>
    </row>
    <row r="23" spans="1:6" x14ac:dyDescent="0.2">
      <c r="A23" s="4" t="s">
        <v>23</v>
      </c>
      <c r="B23" s="27">
        <v>2908996</v>
      </c>
      <c r="C23" s="27">
        <v>2908996</v>
      </c>
      <c r="D23" s="27">
        <f t="shared" si="0"/>
        <v>0</v>
      </c>
      <c r="E23" s="27">
        <f t="shared" si="1"/>
        <v>0</v>
      </c>
      <c r="F23" s="43"/>
    </row>
    <row r="24" spans="1:6" x14ac:dyDescent="0.2">
      <c r="A24" s="4" t="s">
        <v>24</v>
      </c>
      <c r="B24" s="27">
        <v>2465243</v>
      </c>
      <c r="C24" s="27">
        <v>2465243</v>
      </c>
      <c r="D24" s="27">
        <f t="shared" si="0"/>
        <v>0</v>
      </c>
      <c r="E24" s="27">
        <f t="shared" si="1"/>
        <v>0</v>
      </c>
      <c r="F24" s="43"/>
    </row>
    <row r="25" spans="1:6" x14ac:dyDescent="0.2">
      <c r="A25" s="4" t="s">
        <v>25</v>
      </c>
      <c r="B25" s="27">
        <v>1816789</v>
      </c>
      <c r="C25" s="27">
        <v>1816789</v>
      </c>
      <c r="D25" s="27">
        <f t="shared" si="0"/>
        <v>0</v>
      </c>
      <c r="E25" s="27">
        <f t="shared" si="1"/>
        <v>0</v>
      </c>
      <c r="F25" s="43"/>
    </row>
    <row r="26" spans="1:6" x14ac:dyDescent="0.2">
      <c r="A26" s="4" t="s">
        <v>55</v>
      </c>
      <c r="B26" s="27">
        <v>5537035</v>
      </c>
      <c r="C26" s="27">
        <v>5537035</v>
      </c>
      <c r="D26" s="27">
        <f t="shared" si="0"/>
        <v>0</v>
      </c>
      <c r="E26" s="27">
        <f t="shared" si="1"/>
        <v>0</v>
      </c>
      <c r="F26" s="43"/>
    </row>
    <row r="27" spans="1:6" x14ac:dyDescent="0.2">
      <c r="A27" s="4" t="s">
        <v>26</v>
      </c>
      <c r="B27" s="27">
        <v>34740707</v>
      </c>
      <c r="C27" s="27">
        <v>34740707</v>
      </c>
      <c r="D27" s="27">
        <f t="shared" si="0"/>
        <v>0</v>
      </c>
      <c r="E27" s="27">
        <f t="shared" si="1"/>
        <v>0</v>
      </c>
      <c r="F27" s="43"/>
    </row>
    <row r="28" spans="1:6" x14ac:dyDescent="0.2">
      <c r="A28" s="4" t="s">
        <v>27</v>
      </c>
      <c r="B28" s="27">
        <v>2112108</v>
      </c>
      <c r="C28" s="27">
        <v>2113789</v>
      </c>
      <c r="D28" s="27">
        <f t="shared" si="0"/>
        <v>-1681</v>
      </c>
      <c r="E28" s="27">
        <f t="shared" si="1"/>
        <v>0</v>
      </c>
      <c r="F28" s="43"/>
    </row>
    <row r="29" spans="1:6" x14ac:dyDescent="0.2">
      <c r="A29" s="4" t="s">
        <v>56</v>
      </c>
      <c r="B29" s="27">
        <v>4135064</v>
      </c>
      <c r="C29" s="27">
        <v>4135064</v>
      </c>
      <c r="D29" s="27">
        <f t="shared" si="0"/>
        <v>0</v>
      </c>
      <c r="E29" s="27">
        <f t="shared" si="1"/>
        <v>0</v>
      </c>
      <c r="F29" s="43"/>
    </row>
    <row r="30" spans="1:6" x14ac:dyDescent="0.2">
      <c r="A30" s="4" t="s">
        <v>68</v>
      </c>
      <c r="B30" s="27">
        <v>73852673</v>
      </c>
      <c r="C30" s="27">
        <v>73852673</v>
      </c>
      <c r="D30" s="27">
        <f t="shared" si="0"/>
        <v>0</v>
      </c>
      <c r="E30" s="27">
        <f t="shared" si="1"/>
        <v>0</v>
      </c>
      <c r="F30" s="43"/>
    </row>
    <row r="31" spans="1:6" x14ac:dyDescent="0.2">
      <c r="A31" s="4" t="s">
        <v>28</v>
      </c>
      <c r="B31" s="27">
        <v>26114489</v>
      </c>
      <c r="C31" s="27">
        <v>26114489</v>
      </c>
      <c r="D31" s="27">
        <f t="shared" si="0"/>
        <v>0</v>
      </c>
      <c r="E31" s="27">
        <f t="shared" si="1"/>
        <v>0</v>
      </c>
      <c r="F31" s="43"/>
    </row>
    <row r="32" spans="1:6" x14ac:dyDescent="0.2">
      <c r="A32" s="4" t="s">
        <v>29</v>
      </c>
      <c r="B32" s="27">
        <v>1842660</v>
      </c>
      <c r="C32" s="27">
        <v>1874440</v>
      </c>
      <c r="D32" s="27">
        <f t="shared" si="0"/>
        <v>-31780</v>
      </c>
      <c r="E32" s="27">
        <f t="shared" si="1"/>
        <v>0</v>
      </c>
      <c r="F32" s="43"/>
    </row>
    <row r="33" spans="1:6" x14ac:dyDescent="0.2">
      <c r="A33" s="4" t="s">
        <v>30</v>
      </c>
      <c r="B33" s="27">
        <v>27741701</v>
      </c>
      <c r="C33" s="27">
        <v>27737227</v>
      </c>
      <c r="D33" s="27">
        <f t="shared" si="0"/>
        <v>4474</v>
      </c>
      <c r="E33" s="27">
        <f t="shared" si="1"/>
        <v>4474</v>
      </c>
      <c r="F33" s="43"/>
    </row>
    <row r="34" spans="1:6" x14ac:dyDescent="0.2">
      <c r="A34" s="4" t="s">
        <v>57</v>
      </c>
      <c r="B34" s="27">
        <v>6509762</v>
      </c>
      <c r="C34" s="27">
        <v>6509762</v>
      </c>
      <c r="D34" s="27">
        <f t="shared" si="0"/>
        <v>0</v>
      </c>
      <c r="E34" s="27">
        <f t="shared" si="1"/>
        <v>0</v>
      </c>
      <c r="F34" s="43"/>
    </row>
    <row r="35" spans="1:6" x14ac:dyDescent="0.2">
      <c r="A35" s="4" t="s">
        <v>31</v>
      </c>
      <c r="B35" s="27">
        <v>8768287</v>
      </c>
      <c r="C35" s="27">
        <v>8772542</v>
      </c>
      <c r="D35" s="27">
        <f t="shared" si="0"/>
        <v>-4255</v>
      </c>
      <c r="E35" s="27">
        <f t="shared" si="1"/>
        <v>0</v>
      </c>
      <c r="F35" s="43"/>
    </row>
    <row r="36" spans="1:6" x14ac:dyDescent="0.2">
      <c r="A36" s="4" t="s">
        <v>58</v>
      </c>
      <c r="B36" s="27">
        <v>62081829</v>
      </c>
      <c r="C36" s="27">
        <v>62081829</v>
      </c>
      <c r="D36" s="27">
        <f t="shared" si="0"/>
        <v>0</v>
      </c>
      <c r="E36" s="27">
        <f t="shared" si="1"/>
        <v>0</v>
      </c>
      <c r="F36" s="43"/>
    </row>
    <row r="37" spans="1:6" x14ac:dyDescent="0.2">
      <c r="A37" s="4" t="s">
        <v>59</v>
      </c>
      <c r="B37" s="27">
        <v>33599224</v>
      </c>
      <c r="C37" s="27">
        <v>33599224</v>
      </c>
      <c r="D37" s="27">
        <f t="shared" si="0"/>
        <v>0</v>
      </c>
      <c r="E37" s="27">
        <f t="shared" si="1"/>
        <v>0</v>
      </c>
      <c r="F37" s="43"/>
    </row>
    <row r="38" spans="1:6" x14ac:dyDescent="0.2">
      <c r="A38" s="4" t="s">
        <v>32</v>
      </c>
      <c r="B38" s="27">
        <v>172949038</v>
      </c>
      <c r="C38" s="27">
        <v>172949038</v>
      </c>
      <c r="D38" s="27">
        <f t="shared" si="0"/>
        <v>0</v>
      </c>
      <c r="E38" s="27">
        <f t="shared" si="1"/>
        <v>0</v>
      </c>
      <c r="F38" s="43"/>
    </row>
    <row r="39" spans="1:6" x14ac:dyDescent="0.2">
      <c r="A39" s="4" t="s">
        <v>33</v>
      </c>
      <c r="B39" s="27">
        <v>10468889</v>
      </c>
      <c r="C39" s="27">
        <v>10468889</v>
      </c>
      <c r="D39" s="27">
        <f>B39-C39</f>
        <v>0</v>
      </c>
      <c r="E39" s="27">
        <f t="shared" si="1"/>
        <v>0</v>
      </c>
      <c r="F39" s="43"/>
    </row>
    <row r="40" spans="1:6" x14ac:dyDescent="0.2">
      <c r="A40" s="4" t="s">
        <v>34</v>
      </c>
      <c r="B40" s="27">
        <v>8854979</v>
      </c>
      <c r="C40" s="27">
        <v>8855161</v>
      </c>
      <c r="D40" s="27">
        <f t="shared" si="0"/>
        <v>-182</v>
      </c>
      <c r="E40" s="27">
        <f t="shared" si="1"/>
        <v>0</v>
      </c>
      <c r="F40" s="43"/>
    </row>
    <row r="41" spans="1:6" x14ac:dyDescent="0.2">
      <c r="A41" s="4" t="s">
        <v>35</v>
      </c>
      <c r="B41" s="27">
        <v>17572801</v>
      </c>
      <c r="C41" s="27">
        <v>17499365</v>
      </c>
      <c r="D41" s="27">
        <f t="shared" si="0"/>
        <v>73436</v>
      </c>
      <c r="E41" s="27">
        <f t="shared" si="1"/>
        <v>73436</v>
      </c>
      <c r="F41" s="43"/>
    </row>
    <row r="42" spans="1:6" x14ac:dyDescent="0.2">
      <c r="A42" s="4" t="s">
        <v>36</v>
      </c>
      <c r="B42" s="27">
        <v>37494001</v>
      </c>
      <c r="C42" s="27">
        <v>37470989</v>
      </c>
      <c r="D42" s="27">
        <f t="shared" si="0"/>
        <v>23012</v>
      </c>
      <c r="E42" s="27">
        <f t="shared" si="1"/>
        <v>23012</v>
      </c>
      <c r="F42" s="43"/>
    </row>
    <row r="43" spans="1:6" x14ac:dyDescent="0.2">
      <c r="A43" s="4" t="s">
        <v>37</v>
      </c>
      <c r="B43" s="27">
        <v>496706</v>
      </c>
      <c r="C43" s="27">
        <v>496706</v>
      </c>
      <c r="D43" s="27">
        <f t="shared" si="0"/>
        <v>0</v>
      </c>
      <c r="E43" s="27">
        <f t="shared" si="1"/>
        <v>0</v>
      </c>
      <c r="F43" s="43"/>
    </row>
    <row r="44" spans="1:6" x14ac:dyDescent="0.2">
      <c r="A44" s="4" t="s">
        <v>38</v>
      </c>
      <c r="B44" s="27">
        <v>5690823</v>
      </c>
      <c r="C44" s="27">
        <v>5690823</v>
      </c>
      <c r="D44" s="27">
        <f t="shared" si="0"/>
        <v>0</v>
      </c>
      <c r="E44" s="27">
        <f t="shared" si="1"/>
        <v>0</v>
      </c>
      <c r="F44" s="43"/>
    </row>
    <row r="45" spans="1:6" x14ac:dyDescent="0.2">
      <c r="A45" s="4" t="s">
        <v>60</v>
      </c>
      <c r="B45" s="27">
        <v>945570</v>
      </c>
      <c r="C45" s="27">
        <v>945570</v>
      </c>
      <c r="D45" s="27">
        <f t="shared" si="0"/>
        <v>0</v>
      </c>
      <c r="E45" s="27">
        <f t="shared" si="1"/>
        <v>0</v>
      </c>
      <c r="F45" s="43"/>
    </row>
    <row r="46" spans="1:6" x14ac:dyDescent="0.2">
      <c r="A46" s="4" t="s">
        <v>114</v>
      </c>
      <c r="B46" s="27">
        <v>3872153</v>
      </c>
      <c r="C46" s="27">
        <v>3872153</v>
      </c>
      <c r="D46" s="27">
        <f t="shared" si="0"/>
        <v>0</v>
      </c>
      <c r="E46" s="27">
        <f t="shared" si="1"/>
        <v>0</v>
      </c>
      <c r="F46" s="43"/>
    </row>
    <row r="47" spans="1:6" x14ac:dyDescent="0.2">
      <c r="A47" s="4" t="s">
        <v>39</v>
      </c>
      <c r="B47" s="27">
        <v>11861217</v>
      </c>
      <c r="C47" s="27">
        <v>11859576</v>
      </c>
      <c r="D47" s="27">
        <f t="shared" si="0"/>
        <v>1641</v>
      </c>
      <c r="E47" s="27">
        <f t="shared" si="1"/>
        <v>1641</v>
      </c>
      <c r="F47" s="43"/>
    </row>
    <row r="48" spans="1:6" x14ac:dyDescent="0.2">
      <c r="A48" s="4" t="s">
        <v>40</v>
      </c>
      <c r="B48" s="27">
        <v>1162113</v>
      </c>
      <c r="C48" s="27">
        <v>1162113</v>
      </c>
      <c r="D48" s="27">
        <f t="shared" si="0"/>
        <v>0</v>
      </c>
      <c r="E48" s="27">
        <f t="shared" si="1"/>
        <v>0</v>
      </c>
      <c r="F48" s="43"/>
    </row>
    <row r="49" spans="1:6" x14ac:dyDescent="0.2">
      <c r="A49" s="4" t="s">
        <v>61</v>
      </c>
      <c r="B49" s="27">
        <v>4359488</v>
      </c>
      <c r="C49" s="27">
        <v>4359488</v>
      </c>
      <c r="D49" s="27">
        <f t="shared" si="0"/>
        <v>0</v>
      </c>
      <c r="E49" s="27">
        <f t="shared" si="1"/>
        <v>0</v>
      </c>
      <c r="F49" s="43"/>
    </row>
    <row r="50" spans="1:6" x14ac:dyDescent="0.2">
      <c r="A50" s="4" t="s">
        <v>62</v>
      </c>
      <c r="B50" s="27">
        <v>9701360</v>
      </c>
      <c r="C50" s="27">
        <v>9701360</v>
      </c>
      <c r="D50" s="27">
        <f t="shared" si="0"/>
        <v>0</v>
      </c>
      <c r="E50" s="27">
        <f t="shared" si="1"/>
        <v>0</v>
      </c>
      <c r="F50" s="43"/>
    </row>
    <row r="51" spans="1:6" x14ac:dyDescent="0.2">
      <c r="A51" s="4" t="s">
        <v>41</v>
      </c>
      <c r="B51" s="27">
        <v>740923</v>
      </c>
      <c r="C51" s="27">
        <v>747344</v>
      </c>
      <c r="D51" s="27">
        <f t="shared" si="0"/>
        <v>-6421</v>
      </c>
      <c r="E51" s="27">
        <f t="shared" si="1"/>
        <v>0</v>
      </c>
      <c r="F51" s="43"/>
    </row>
    <row r="52" spans="1:6" x14ac:dyDescent="0.2">
      <c r="A52" s="4" t="s">
        <v>42</v>
      </c>
      <c r="B52" s="27">
        <v>3809830</v>
      </c>
      <c r="C52" s="27">
        <v>3809811</v>
      </c>
      <c r="D52" s="27">
        <f t="shared" si="0"/>
        <v>19</v>
      </c>
      <c r="E52" s="27">
        <f t="shared" si="1"/>
        <v>19</v>
      </c>
      <c r="F52" s="43"/>
    </row>
    <row r="53" spans="1:6" x14ac:dyDescent="0.2">
      <c r="A53" s="4" t="s">
        <v>43</v>
      </c>
      <c r="B53" s="27">
        <v>4902689</v>
      </c>
      <c r="C53" s="27">
        <v>4902826</v>
      </c>
      <c r="D53" s="27">
        <f t="shared" si="0"/>
        <v>-137</v>
      </c>
      <c r="E53" s="27">
        <f t="shared" si="1"/>
        <v>0</v>
      </c>
      <c r="F53" s="43"/>
    </row>
    <row r="54" spans="1:6" x14ac:dyDescent="0.2">
      <c r="A54" s="4" t="s">
        <v>44</v>
      </c>
      <c r="B54" s="27">
        <v>3273282</v>
      </c>
      <c r="C54" s="27">
        <v>3273280</v>
      </c>
      <c r="D54" s="27">
        <f t="shared" si="0"/>
        <v>2</v>
      </c>
      <c r="E54" s="27">
        <f t="shared" si="1"/>
        <v>2</v>
      </c>
      <c r="F54" s="43"/>
    </row>
    <row r="55" spans="1:6" x14ac:dyDescent="0.2">
      <c r="A55" s="4" t="s">
        <v>45</v>
      </c>
      <c r="B55" s="27">
        <v>1252417</v>
      </c>
      <c r="C55" s="27">
        <v>1252508</v>
      </c>
      <c r="D55" s="27">
        <f t="shared" si="0"/>
        <v>-91</v>
      </c>
      <c r="E55" s="27">
        <f t="shared" si="1"/>
        <v>0</v>
      </c>
      <c r="F55" s="44"/>
    </row>
    <row r="56" spans="1:6" x14ac:dyDescent="0.2">
      <c r="A56" s="4" t="s">
        <v>63</v>
      </c>
      <c r="B56" s="27">
        <v>5025290</v>
      </c>
      <c r="C56" s="27">
        <v>5025290</v>
      </c>
      <c r="D56" s="27">
        <f t="shared" si="0"/>
        <v>0</v>
      </c>
      <c r="E56" s="27">
        <f t="shared" si="1"/>
        <v>0</v>
      </c>
      <c r="F56" s="43"/>
    </row>
    <row r="57" spans="1:6" x14ac:dyDescent="0.2">
      <c r="A57" s="4" t="s">
        <v>64</v>
      </c>
      <c r="B57" s="27">
        <v>23625300</v>
      </c>
      <c r="C57" s="27">
        <v>23625300</v>
      </c>
      <c r="D57" s="27">
        <f t="shared" si="0"/>
        <v>0</v>
      </c>
      <c r="E57" s="27">
        <f t="shared" si="1"/>
        <v>0</v>
      </c>
      <c r="F57" s="43"/>
    </row>
    <row r="58" spans="1:6" x14ac:dyDescent="0.2">
      <c r="A58" s="4" t="s">
        <v>65</v>
      </c>
      <c r="B58" s="27">
        <v>6696991</v>
      </c>
      <c r="C58" s="27">
        <v>6696991</v>
      </c>
      <c r="D58" s="27">
        <f t="shared" si="0"/>
        <v>0</v>
      </c>
      <c r="E58" s="27">
        <f t="shared" si="1"/>
        <v>0</v>
      </c>
      <c r="F58" s="43"/>
    </row>
    <row r="59" spans="1:6" x14ac:dyDescent="0.2">
      <c r="A59" s="4" t="s">
        <v>115</v>
      </c>
      <c r="B59" s="27">
        <v>2989820</v>
      </c>
      <c r="C59" s="27">
        <v>2989820</v>
      </c>
      <c r="D59" s="27">
        <f t="shared" si="0"/>
        <v>0</v>
      </c>
      <c r="E59" s="27">
        <f t="shared" si="1"/>
        <v>0</v>
      </c>
      <c r="F59" s="11"/>
    </row>
    <row r="60" spans="1:6" ht="13.5" thickBot="1" x14ac:dyDescent="0.25">
      <c r="A60" s="21" t="s">
        <v>86</v>
      </c>
      <c r="B60" s="29">
        <f>SUM(B6:B59)</f>
        <v>1196229129</v>
      </c>
      <c r="C60" s="29">
        <f>SUM(C6:C59)</f>
        <v>1195780577</v>
      </c>
      <c r="D60" s="29">
        <f>SUM(D6:D59)</f>
        <v>448552</v>
      </c>
      <c r="E60" s="29">
        <f>SUM(E6:E59)</f>
        <v>589345</v>
      </c>
    </row>
    <row r="61" spans="1:6" ht="13.5" thickTop="1" x14ac:dyDescent="0.2">
      <c r="A61" s="120" t="s">
        <v>172</v>
      </c>
    </row>
  </sheetData>
  <mergeCells count="1">
    <mergeCell ref="A1:E1"/>
  </mergeCells>
  <phoneticPr fontId="0" type="noConversion"/>
  <printOptions horizontalCentered="1" verticalCentered="1"/>
  <pageMargins left="0.75" right="0.75" top="0.25" bottom="0.25" header="0.5" footer="0"/>
  <pageSetup scale="90" orientation="portrait" r:id="rId1"/>
  <headerFooter alignWithMargins="0">
    <oddFooter>&amp;CATTACHMENT 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61"/>
  <sheetViews>
    <sheetView workbookViewId="0">
      <selection activeCell="D40" sqref="D40"/>
    </sheetView>
  </sheetViews>
  <sheetFormatPr defaultRowHeight="12.75" x14ac:dyDescent="0.2"/>
  <cols>
    <col min="1" max="1" width="25.7109375" customWidth="1"/>
    <col min="2" max="3" width="14.7109375" customWidth="1"/>
    <col min="4" max="4" width="18.5703125" customWidth="1"/>
    <col min="5" max="5" width="12.85546875" style="39" bestFit="1" customWidth="1"/>
    <col min="6" max="6" width="14" bestFit="1" customWidth="1"/>
  </cols>
  <sheetData>
    <row r="1" spans="1:18" ht="36.75" customHeight="1" x14ac:dyDescent="0.2">
      <c r="A1" s="110" t="s">
        <v>174</v>
      </c>
      <c r="B1" s="110"/>
      <c r="C1" s="110"/>
      <c r="D1" s="110"/>
      <c r="E1" s="119"/>
    </row>
    <row r="2" spans="1:18" x14ac:dyDescent="0.2">
      <c r="A2" s="3"/>
      <c r="B2" s="24" t="s">
        <v>124</v>
      </c>
      <c r="C2" s="24" t="s">
        <v>125</v>
      </c>
      <c r="D2" s="95" t="s">
        <v>126</v>
      </c>
    </row>
    <row r="3" spans="1:18" x14ac:dyDescent="0.2">
      <c r="A3" s="18"/>
      <c r="B3" s="25" t="s">
        <v>70</v>
      </c>
      <c r="C3" s="25" t="s">
        <v>83</v>
      </c>
      <c r="D3" s="33" t="s">
        <v>75</v>
      </c>
    </row>
    <row r="4" spans="1:18" x14ac:dyDescent="0.2">
      <c r="A4" s="19" t="s">
        <v>0</v>
      </c>
      <c r="B4" s="22" t="s">
        <v>77</v>
      </c>
      <c r="C4" s="22" t="s">
        <v>84</v>
      </c>
      <c r="D4" s="34" t="s">
        <v>77</v>
      </c>
      <c r="R4" s="16"/>
    </row>
    <row r="5" spans="1:18" x14ac:dyDescent="0.2">
      <c r="A5" s="20" t="s">
        <v>8</v>
      </c>
      <c r="B5" s="26" t="s">
        <v>76</v>
      </c>
      <c r="C5" s="26" t="s">
        <v>82</v>
      </c>
      <c r="D5" s="35" t="s">
        <v>76</v>
      </c>
      <c r="R5" s="16"/>
    </row>
    <row r="6" spans="1:18" x14ac:dyDescent="0.2">
      <c r="A6" s="6" t="s">
        <v>47</v>
      </c>
      <c r="B6" s="27">
        <v>319630</v>
      </c>
      <c r="C6" s="27">
        <f>'ATTACHMENT A Adj State Owes '!E6</f>
        <v>0</v>
      </c>
      <c r="D6" s="27">
        <f>B6-C6</f>
        <v>319630</v>
      </c>
      <c r="F6" s="11"/>
    </row>
    <row r="7" spans="1:18" x14ac:dyDescent="0.2">
      <c r="A7" s="4" t="s">
        <v>48</v>
      </c>
      <c r="B7" s="96">
        <v>11122</v>
      </c>
      <c r="C7" s="27">
        <f>'ATTACHMENT A Adj State Owes '!E7</f>
        <v>0</v>
      </c>
      <c r="D7" s="27">
        <f t="shared" ref="D7:D59" si="0">B7-C7</f>
        <v>11122</v>
      </c>
      <c r="F7" s="11"/>
    </row>
    <row r="8" spans="1:18" x14ac:dyDescent="0.2">
      <c r="A8" s="4" t="s">
        <v>14</v>
      </c>
      <c r="B8" s="96">
        <v>656681</v>
      </c>
      <c r="C8" s="27">
        <f>'ATTACHMENT A Adj State Owes '!E8</f>
        <v>37105</v>
      </c>
      <c r="D8" s="27">
        <f t="shared" si="0"/>
        <v>619576</v>
      </c>
      <c r="F8" s="11"/>
    </row>
    <row r="9" spans="1:18" x14ac:dyDescent="0.2">
      <c r="A9" s="4" t="s">
        <v>15</v>
      </c>
      <c r="B9" s="96">
        <v>5735782</v>
      </c>
      <c r="C9" s="27">
        <f>'ATTACHMENT A Adj State Owes '!E9</f>
        <v>0</v>
      </c>
      <c r="D9" s="27">
        <f>B9-C9</f>
        <v>5735782</v>
      </c>
      <c r="F9" s="11"/>
    </row>
    <row r="10" spans="1:18" x14ac:dyDescent="0.2">
      <c r="A10" s="4" t="s">
        <v>49</v>
      </c>
      <c r="B10" s="96">
        <v>2460362</v>
      </c>
      <c r="C10" s="27">
        <f>'ATTACHMENT A Adj State Owes '!E10</f>
        <v>0</v>
      </c>
      <c r="D10" s="27">
        <f t="shared" si="0"/>
        <v>2460362</v>
      </c>
      <c r="F10" s="11"/>
    </row>
    <row r="11" spans="1:18" x14ac:dyDescent="0.2">
      <c r="A11" s="4" t="s">
        <v>50</v>
      </c>
      <c r="B11" s="96">
        <v>10795601</v>
      </c>
      <c r="C11" s="27">
        <f>'ATTACHMENT A Adj State Owes '!E11</f>
        <v>0</v>
      </c>
      <c r="D11" s="27">
        <f t="shared" si="0"/>
        <v>10795601</v>
      </c>
      <c r="F11" s="11"/>
    </row>
    <row r="12" spans="1:18" x14ac:dyDescent="0.2">
      <c r="A12" s="4" t="s">
        <v>16</v>
      </c>
      <c r="B12" s="96">
        <v>7359</v>
      </c>
      <c r="C12" s="27">
        <f>'ATTACHMENT A Adj State Owes '!E12</f>
        <v>0</v>
      </c>
      <c r="D12" s="27">
        <f t="shared" si="0"/>
        <v>7359</v>
      </c>
      <c r="F12" s="11"/>
    </row>
    <row r="13" spans="1:18" x14ac:dyDescent="0.2">
      <c r="A13" s="4" t="s">
        <v>51</v>
      </c>
      <c r="B13" s="96">
        <v>200196</v>
      </c>
      <c r="C13" s="27">
        <f>'ATTACHMENT A Adj State Owes '!E13</f>
        <v>0</v>
      </c>
      <c r="D13" s="27">
        <f t="shared" si="0"/>
        <v>200196</v>
      </c>
      <c r="F13" s="11"/>
    </row>
    <row r="14" spans="1:18" x14ac:dyDescent="0.2">
      <c r="A14" s="4" t="s">
        <v>52</v>
      </c>
      <c r="B14" s="96">
        <v>71160</v>
      </c>
      <c r="C14" s="27">
        <f>'ATTACHMENT A Adj State Owes '!E14</f>
        <v>0</v>
      </c>
      <c r="D14" s="27">
        <f t="shared" si="0"/>
        <v>71160</v>
      </c>
      <c r="F14" s="11"/>
    </row>
    <row r="15" spans="1:18" x14ac:dyDescent="0.2">
      <c r="A15" s="4" t="s">
        <v>53</v>
      </c>
      <c r="B15" s="96">
        <v>319773</v>
      </c>
      <c r="C15" s="27">
        <f>'ATTACHMENT A Adj State Owes '!E15</f>
        <v>0</v>
      </c>
      <c r="D15" s="27">
        <f t="shared" si="0"/>
        <v>319773</v>
      </c>
      <c r="F15" s="11"/>
    </row>
    <row r="16" spans="1:18" x14ac:dyDescent="0.2">
      <c r="A16" s="4" t="s">
        <v>17</v>
      </c>
      <c r="B16" s="96">
        <v>8167</v>
      </c>
      <c r="C16" s="27">
        <f>'ATTACHMENT A Adj State Owes '!E16</f>
        <v>0</v>
      </c>
      <c r="D16" s="27">
        <f t="shared" si="0"/>
        <v>8167</v>
      </c>
      <c r="F16" s="11"/>
    </row>
    <row r="17" spans="1:6" x14ac:dyDescent="0.2">
      <c r="A17" s="4" t="s">
        <v>18</v>
      </c>
      <c r="B17" s="96">
        <v>228490</v>
      </c>
      <c r="C17" s="27">
        <f>'ATTACHMENT A Adj State Owes '!E17</f>
        <v>16618</v>
      </c>
      <c r="D17" s="27">
        <f t="shared" si="0"/>
        <v>211872</v>
      </c>
      <c r="F17" s="11"/>
    </row>
    <row r="18" spans="1:6" x14ac:dyDescent="0.2">
      <c r="A18" s="4" t="s">
        <v>54</v>
      </c>
      <c r="B18" s="96">
        <v>237028</v>
      </c>
      <c r="C18" s="27">
        <f>'ATTACHMENT A Adj State Owes '!E18</f>
        <v>0</v>
      </c>
      <c r="D18" s="27">
        <f t="shared" si="0"/>
        <v>237028</v>
      </c>
      <c r="F18" s="11"/>
    </row>
    <row r="19" spans="1:6" x14ac:dyDescent="0.2">
      <c r="A19" s="4" t="s">
        <v>19</v>
      </c>
      <c r="B19" s="96">
        <v>1941</v>
      </c>
      <c r="C19" s="27">
        <f>'ATTACHMENT A Adj State Owes '!E19</f>
        <v>10</v>
      </c>
      <c r="D19" s="27">
        <f t="shared" si="0"/>
        <v>1931</v>
      </c>
      <c r="F19" s="11"/>
    </row>
    <row r="20" spans="1:6" x14ac:dyDescent="0.2">
      <c r="A20" s="4" t="s">
        <v>20</v>
      </c>
      <c r="B20" s="96">
        <v>167803</v>
      </c>
      <c r="C20" s="27">
        <f>'ATTACHMENT A Adj State Owes '!E20</f>
        <v>0</v>
      </c>
      <c r="D20" s="27">
        <f t="shared" si="0"/>
        <v>167803</v>
      </c>
      <c r="F20" s="11"/>
    </row>
    <row r="21" spans="1:6" x14ac:dyDescent="0.2">
      <c r="A21" s="4" t="s">
        <v>21</v>
      </c>
      <c r="B21" s="96">
        <v>7387929</v>
      </c>
      <c r="C21" s="27">
        <f>'ATTACHMENT A Adj State Owes '!E21</f>
        <v>429723</v>
      </c>
      <c r="D21" s="27">
        <f t="shared" si="0"/>
        <v>6958206</v>
      </c>
      <c r="F21" s="11"/>
    </row>
    <row r="22" spans="1:6" x14ac:dyDescent="0.2">
      <c r="A22" s="4" t="s">
        <v>22</v>
      </c>
      <c r="B22" s="96">
        <v>7820</v>
      </c>
      <c r="C22" s="27">
        <f>'ATTACHMENT A Adj State Owes '!E22</f>
        <v>3305</v>
      </c>
      <c r="D22" s="27">
        <f t="shared" si="0"/>
        <v>4515</v>
      </c>
      <c r="F22" s="11"/>
    </row>
    <row r="23" spans="1:6" x14ac:dyDescent="0.2">
      <c r="A23" s="4" t="s">
        <v>23</v>
      </c>
      <c r="B23" s="96">
        <v>0</v>
      </c>
      <c r="C23" s="27">
        <f>'ATTACHMENT A Adj State Owes '!E23</f>
        <v>0</v>
      </c>
      <c r="D23" s="27">
        <f t="shared" si="0"/>
        <v>0</v>
      </c>
      <c r="F23" s="11"/>
    </row>
    <row r="24" spans="1:6" x14ac:dyDescent="0.2">
      <c r="A24" s="4" t="s">
        <v>24</v>
      </c>
      <c r="B24" s="96">
        <v>0</v>
      </c>
      <c r="C24" s="27">
        <f>'ATTACHMENT A Adj State Owes '!E24</f>
        <v>0</v>
      </c>
      <c r="D24" s="27">
        <f t="shared" si="0"/>
        <v>0</v>
      </c>
      <c r="F24" s="11"/>
    </row>
    <row r="25" spans="1:6" x14ac:dyDescent="0.2">
      <c r="A25" s="4" t="s">
        <v>25</v>
      </c>
      <c r="B25" s="96">
        <v>0</v>
      </c>
      <c r="C25" s="27">
        <f>'ATTACHMENT A Adj State Owes '!E25</f>
        <v>0</v>
      </c>
      <c r="D25" s="27">
        <f t="shared" si="0"/>
        <v>0</v>
      </c>
      <c r="F25" s="11"/>
    </row>
    <row r="26" spans="1:6" x14ac:dyDescent="0.2">
      <c r="A26" s="4" t="s">
        <v>55</v>
      </c>
      <c r="B26" s="96">
        <v>496550</v>
      </c>
      <c r="C26" s="27">
        <f>'ATTACHMENT A Adj State Owes '!E26</f>
        <v>0</v>
      </c>
      <c r="D26" s="27">
        <f t="shared" si="0"/>
        <v>496550</v>
      </c>
      <c r="F26" s="11"/>
    </row>
    <row r="27" spans="1:6" x14ac:dyDescent="0.2">
      <c r="A27" s="4" t="s">
        <v>26</v>
      </c>
      <c r="B27" s="96">
        <v>0</v>
      </c>
      <c r="C27" s="27">
        <f>'ATTACHMENT A Adj State Owes '!E27</f>
        <v>0</v>
      </c>
      <c r="D27" s="27">
        <f t="shared" si="0"/>
        <v>0</v>
      </c>
      <c r="F27" s="11"/>
    </row>
    <row r="28" spans="1:6" x14ac:dyDescent="0.2">
      <c r="A28" s="4" t="s">
        <v>27</v>
      </c>
      <c r="B28" s="96">
        <v>207500</v>
      </c>
      <c r="C28" s="27">
        <f>'ATTACHMENT A Adj State Owes '!E28</f>
        <v>0</v>
      </c>
      <c r="D28" s="27">
        <f t="shared" si="0"/>
        <v>207500</v>
      </c>
      <c r="F28" s="11"/>
    </row>
    <row r="29" spans="1:6" x14ac:dyDescent="0.2">
      <c r="A29" s="4" t="s">
        <v>56</v>
      </c>
      <c r="B29" s="96">
        <v>1887996</v>
      </c>
      <c r="C29" s="27">
        <f>'ATTACHMENT A Adj State Owes '!E29</f>
        <v>0</v>
      </c>
      <c r="D29" s="27">
        <f t="shared" si="0"/>
        <v>1887996</v>
      </c>
      <c r="F29" s="11"/>
    </row>
    <row r="30" spans="1:6" x14ac:dyDescent="0.2">
      <c r="A30" s="4" t="s">
        <v>68</v>
      </c>
      <c r="B30" s="96">
        <v>0</v>
      </c>
      <c r="C30" s="27">
        <f>'ATTACHMENT A Adj State Owes '!E30</f>
        <v>0</v>
      </c>
      <c r="D30" s="27">
        <f t="shared" si="0"/>
        <v>0</v>
      </c>
      <c r="F30" s="11"/>
    </row>
    <row r="31" spans="1:6" x14ac:dyDescent="0.2">
      <c r="A31" s="4" t="s">
        <v>28</v>
      </c>
      <c r="B31" s="96">
        <v>0</v>
      </c>
      <c r="C31" s="27">
        <f>'ATTACHMENT A Adj State Owes '!E31</f>
        <v>0</v>
      </c>
      <c r="D31" s="27">
        <f t="shared" si="0"/>
        <v>0</v>
      </c>
      <c r="F31" s="11"/>
    </row>
    <row r="32" spans="1:6" x14ac:dyDescent="0.2">
      <c r="A32" s="4" t="s">
        <v>29</v>
      </c>
      <c r="B32" s="96">
        <v>516991</v>
      </c>
      <c r="C32" s="27">
        <f>'ATTACHMENT A Adj State Owes '!E32</f>
        <v>0</v>
      </c>
      <c r="D32" s="27">
        <f t="shared" si="0"/>
        <v>516991</v>
      </c>
      <c r="F32" s="11"/>
    </row>
    <row r="33" spans="1:6" x14ac:dyDescent="0.2">
      <c r="A33" s="4" t="s">
        <v>30</v>
      </c>
      <c r="B33" s="96">
        <v>1019858</v>
      </c>
      <c r="C33" s="27">
        <f>'ATTACHMENT A Adj State Owes '!E33</f>
        <v>4474</v>
      </c>
      <c r="D33" s="27">
        <f t="shared" si="0"/>
        <v>1015384</v>
      </c>
      <c r="F33" s="11"/>
    </row>
    <row r="34" spans="1:6" x14ac:dyDescent="0.2">
      <c r="A34" s="4" t="s">
        <v>57</v>
      </c>
      <c r="B34" s="96">
        <v>2298464</v>
      </c>
      <c r="C34" s="27">
        <f>'ATTACHMENT A Adj State Owes '!E34</f>
        <v>0</v>
      </c>
      <c r="D34" s="27">
        <f t="shared" si="0"/>
        <v>2298464</v>
      </c>
      <c r="F34" s="11"/>
    </row>
    <row r="35" spans="1:6" x14ac:dyDescent="0.2">
      <c r="A35" s="4" t="s">
        <v>31</v>
      </c>
      <c r="B35" s="96">
        <v>155294</v>
      </c>
      <c r="C35" s="27">
        <f>'ATTACHMENT A Adj State Owes '!E35</f>
        <v>0</v>
      </c>
      <c r="D35" s="27">
        <f t="shared" si="0"/>
        <v>155294</v>
      </c>
      <c r="F35" s="11"/>
    </row>
    <row r="36" spans="1:6" x14ac:dyDescent="0.2">
      <c r="A36" s="4" t="s">
        <v>58</v>
      </c>
      <c r="B36" s="96">
        <v>15942237</v>
      </c>
      <c r="C36" s="27">
        <f>'ATTACHMENT A Adj State Owes '!E36</f>
        <v>0</v>
      </c>
      <c r="D36" s="27">
        <f t="shared" si="0"/>
        <v>15942237</v>
      </c>
      <c r="F36" s="11"/>
    </row>
    <row r="37" spans="1:6" x14ac:dyDescent="0.2">
      <c r="A37" s="4" t="s">
        <v>59</v>
      </c>
      <c r="B37" s="96">
        <v>9948150</v>
      </c>
      <c r="C37" s="27">
        <f>'ATTACHMENT A Adj State Owes '!E37</f>
        <v>0</v>
      </c>
      <c r="D37" s="27">
        <f t="shared" si="0"/>
        <v>9948150</v>
      </c>
      <c r="F37" s="11"/>
    </row>
    <row r="38" spans="1:6" x14ac:dyDescent="0.2">
      <c r="A38" s="4" t="s">
        <v>32</v>
      </c>
      <c r="B38" s="96">
        <v>0</v>
      </c>
      <c r="C38" s="27">
        <f>'ATTACHMENT A Adj State Owes '!E38</f>
        <v>0</v>
      </c>
      <c r="D38" s="27">
        <f t="shared" si="0"/>
        <v>0</v>
      </c>
      <c r="F38" s="11"/>
    </row>
    <row r="39" spans="1:6" x14ac:dyDescent="0.2">
      <c r="A39" s="4" t="s">
        <v>33</v>
      </c>
      <c r="B39" s="96">
        <v>0</v>
      </c>
      <c r="C39" s="27">
        <f>'ATTACHMENT A Adj State Owes '!E39</f>
        <v>0</v>
      </c>
      <c r="D39" s="27">
        <f t="shared" si="0"/>
        <v>0</v>
      </c>
      <c r="F39" s="11"/>
    </row>
    <row r="40" spans="1:6" x14ac:dyDescent="0.2">
      <c r="A40" s="4" t="s">
        <v>34</v>
      </c>
      <c r="B40" s="96">
        <v>9731</v>
      </c>
      <c r="C40" s="27">
        <f>'ATTACHMENT A Adj State Owes '!E40</f>
        <v>0</v>
      </c>
      <c r="D40" s="27">
        <f t="shared" si="0"/>
        <v>9731</v>
      </c>
      <c r="F40" s="11"/>
    </row>
    <row r="41" spans="1:6" x14ac:dyDescent="0.2">
      <c r="A41" s="4" t="s">
        <v>35</v>
      </c>
      <c r="B41" s="96">
        <v>1265991</v>
      </c>
      <c r="C41" s="27">
        <f>'ATTACHMENT A Adj State Owes '!E41</f>
        <v>73436</v>
      </c>
      <c r="D41" s="27">
        <f t="shared" si="0"/>
        <v>1192555</v>
      </c>
      <c r="F41" s="11"/>
    </row>
    <row r="42" spans="1:6" x14ac:dyDescent="0.2">
      <c r="A42" s="4" t="s">
        <v>36</v>
      </c>
      <c r="B42" s="96">
        <v>342585</v>
      </c>
      <c r="C42" s="27">
        <f>'ATTACHMENT A Adj State Owes '!E42</f>
        <v>23012</v>
      </c>
      <c r="D42" s="27">
        <f t="shared" si="0"/>
        <v>319573</v>
      </c>
      <c r="F42" s="11"/>
    </row>
    <row r="43" spans="1:6" x14ac:dyDescent="0.2">
      <c r="A43" s="4" t="s">
        <v>37</v>
      </c>
      <c r="B43" s="96">
        <v>0</v>
      </c>
      <c r="C43" s="27">
        <f>'ATTACHMENT A Adj State Owes '!E43</f>
        <v>0</v>
      </c>
      <c r="D43" s="27">
        <f t="shared" si="0"/>
        <v>0</v>
      </c>
      <c r="F43" s="11"/>
    </row>
    <row r="44" spans="1:6" x14ac:dyDescent="0.2">
      <c r="A44" s="4" t="s">
        <v>38</v>
      </c>
      <c r="B44" s="96">
        <v>0</v>
      </c>
      <c r="C44" s="27">
        <f>'ATTACHMENT A Adj State Owes '!E44</f>
        <v>0</v>
      </c>
      <c r="D44" s="27">
        <f t="shared" si="0"/>
        <v>0</v>
      </c>
      <c r="F44" s="11"/>
    </row>
    <row r="45" spans="1:6" x14ac:dyDescent="0.2">
      <c r="A45" s="4" t="s">
        <v>60</v>
      </c>
      <c r="B45" s="96">
        <v>498119</v>
      </c>
      <c r="C45" s="27">
        <f>'ATTACHMENT A Adj State Owes '!E45</f>
        <v>0</v>
      </c>
      <c r="D45" s="27">
        <f t="shared" si="0"/>
        <v>498119</v>
      </c>
      <c r="F45" s="11"/>
    </row>
    <row r="46" spans="1:6" x14ac:dyDescent="0.2">
      <c r="A46" s="4" t="s">
        <v>114</v>
      </c>
      <c r="B46" s="96">
        <v>0</v>
      </c>
      <c r="C46" s="27">
        <f>'ATTACHMENT A Adj State Owes '!E46</f>
        <v>0</v>
      </c>
      <c r="D46" s="27">
        <f t="shared" si="0"/>
        <v>0</v>
      </c>
      <c r="F46" s="11"/>
    </row>
    <row r="47" spans="1:6" x14ac:dyDescent="0.2">
      <c r="A47" s="4" t="s">
        <v>39</v>
      </c>
      <c r="B47" s="96">
        <v>27832</v>
      </c>
      <c r="C47" s="27">
        <f>'ATTACHMENT A Adj State Owes '!E47</f>
        <v>1641</v>
      </c>
      <c r="D47" s="27">
        <f t="shared" si="0"/>
        <v>26191</v>
      </c>
      <c r="F47" s="11"/>
    </row>
    <row r="48" spans="1:6" x14ac:dyDescent="0.2">
      <c r="A48" s="4" t="s">
        <v>40</v>
      </c>
      <c r="B48" s="96">
        <v>0</v>
      </c>
      <c r="C48" s="27">
        <f>'ATTACHMENT A Adj State Owes '!E48</f>
        <v>0</v>
      </c>
      <c r="D48" s="27">
        <f t="shared" si="0"/>
        <v>0</v>
      </c>
      <c r="F48" s="11"/>
    </row>
    <row r="49" spans="1:6" x14ac:dyDescent="0.2">
      <c r="A49" s="4" t="s">
        <v>61</v>
      </c>
      <c r="B49" s="96">
        <v>0</v>
      </c>
      <c r="C49" s="27">
        <f>'ATTACHMENT A Adj State Owes '!E49</f>
        <v>0</v>
      </c>
      <c r="D49" s="27">
        <f t="shared" si="0"/>
        <v>0</v>
      </c>
      <c r="F49" s="11"/>
    </row>
    <row r="50" spans="1:6" x14ac:dyDescent="0.2">
      <c r="A50" s="4" t="s">
        <v>62</v>
      </c>
      <c r="B50" s="96">
        <v>3540204</v>
      </c>
      <c r="C50" s="27">
        <f>'ATTACHMENT A Adj State Owes '!E50</f>
        <v>0</v>
      </c>
      <c r="D50" s="27">
        <f t="shared" si="0"/>
        <v>3540204</v>
      </c>
      <c r="F50" s="11"/>
    </row>
    <row r="51" spans="1:6" x14ac:dyDescent="0.2">
      <c r="A51" s="4" t="s">
        <v>41</v>
      </c>
      <c r="B51" s="96">
        <v>2608</v>
      </c>
      <c r="C51" s="27">
        <f>'ATTACHMENT A Adj State Owes '!E51</f>
        <v>0</v>
      </c>
      <c r="D51" s="27">
        <f t="shared" si="0"/>
        <v>2608</v>
      </c>
      <c r="F51" s="11"/>
    </row>
    <row r="52" spans="1:6" x14ac:dyDescent="0.2">
      <c r="A52" s="4" t="s">
        <v>42</v>
      </c>
      <c r="B52" s="96">
        <v>4830</v>
      </c>
      <c r="C52" s="27">
        <f>'ATTACHMENT A Adj State Owes '!E52</f>
        <v>19</v>
      </c>
      <c r="D52" s="27">
        <f t="shared" si="0"/>
        <v>4811</v>
      </c>
      <c r="F52" s="11"/>
    </row>
    <row r="53" spans="1:6" x14ac:dyDescent="0.2">
      <c r="A53" s="4" t="s">
        <v>43</v>
      </c>
      <c r="B53" s="96">
        <v>3331</v>
      </c>
      <c r="C53" s="27">
        <f>'ATTACHMENT A Adj State Owes '!E53</f>
        <v>0</v>
      </c>
      <c r="D53" s="27">
        <f t="shared" si="0"/>
        <v>3331</v>
      </c>
      <c r="F53" s="11"/>
    </row>
    <row r="54" spans="1:6" x14ac:dyDescent="0.2">
      <c r="A54" s="4" t="s">
        <v>44</v>
      </c>
      <c r="B54" s="96">
        <v>79</v>
      </c>
      <c r="C54" s="27">
        <f>'ATTACHMENT A Adj State Owes '!E54</f>
        <v>2</v>
      </c>
      <c r="D54" s="27">
        <f t="shared" si="0"/>
        <v>77</v>
      </c>
      <c r="F54" s="11"/>
    </row>
    <row r="55" spans="1:6" x14ac:dyDescent="0.2">
      <c r="A55" s="4" t="s">
        <v>45</v>
      </c>
      <c r="B55" s="96">
        <v>4087</v>
      </c>
      <c r="C55" s="27">
        <f>'ATTACHMENT A Adj State Owes '!E55</f>
        <v>0</v>
      </c>
      <c r="D55" s="27">
        <f t="shared" si="0"/>
        <v>4087</v>
      </c>
      <c r="F55" s="11"/>
    </row>
    <row r="56" spans="1:6" x14ac:dyDescent="0.2">
      <c r="A56" s="4" t="s">
        <v>63</v>
      </c>
      <c r="B56" s="96">
        <v>1287994</v>
      </c>
      <c r="C56" s="27">
        <f>'ATTACHMENT A Adj State Owes '!E56</f>
        <v>0</v>
      </c>
      <c r="D56" s="27">
        <f t="shared" si="0"/>
        <v>1287994</v>
      </c>
      <c r="F56" s="11"/>
    </row>
    <row r="57" spans="1:6" x14ac:dyDescent="0.2">
      <c r="A57" s="4" t="s">
        <v>64</v>
      </c>
      <c r="B57" s="96">
        <v>987394</v>
      </c>
      <c r="C57" s="27">
        <f>'ATTACHMENT A Adj State Owes '!E57</f>
        <v>0</v>
      </c>
      <c r="D57" s="27">
        <f t="shared" si="0"/>
        <v>987394</v>
      </c>
      <c r="F57" s="11"/>
    </row>
    <row r="58" spans="1:6" x14ac:dyDescent="0.2">
      <c r="A58" s="4" t="s">
        <v>65</v>
      </c>
      <c r="B58" s="96">
        <v>3351630</v>
      </c>
      <c r="C58" s="27">
        <f>'ATTACHMENT A Adj State Owes '!E58</f>
        <v>0</v>
      </c>
      <c r="D58" s="27">
        <f t="shared" si="0"/>
        <v>3351630</v>
      </c>
      <c r="F58" s="11"/>
    </row>
    <row r="59" spans="1:6" x14ac:dyDescent="0.2">
      <c r="A59" s="4" t="s">
        <v>115</v>
      </c>
      <c r="B59" s="96">
        <v>1207699</v>
      </c>
      <c r="C59" s="27">
        <f>'ATTACHMENT A Adj State Owes '!E59</f>
        <v>0</v>
      </c>
      <c r="D59" s="27">
        <f t="shared" si="0"/>
        <v>1207699</v>
      </c>
      <c r="F59" s="11"/>
    </row>
    <row r="60" spans="1:6" ht="13.5" thickBot="1" x14ac:dyDescent="0.25">
      <c r="A60" s="21" t="s">
        <v>86</v>
      </c>
      <c r="B60" s="28">
        <f>SUM(B6:B59)</f>
        <v>73623998</v>
      </c>
      <c r="C60" s="28">
        <f>SUM(C6:C59)</f>
        <v>589345</v>
      </c>
      <c r="D60" s="28">
        <f>SUM(D6:D59)</f>
        <v>73034653</v>
      </c>
    </row>
    <row r="61" spans="1:6" ht="13.5" thickTop="1" x14ac:dyDescent="0.2">
      <c r="A61" s="120" t="s">
        <v>172</v>
      </c>
    </row>
  </sheetData>
  <mergeCells count="1">
    <mergeCell ref="A1:D1"/>
  </mergeCells>
  <phoneticPr fontId="0" type="noConversion"/>
  <printOptions horizontalCentered="1" verticalCentered="1"/>
  <pageMargins left="0.75" right="0.75" top="0.25" bottom="0.25" header="0.5" footer="0"/>
  <pageSetup scale="90" orientation="portrait" r:id="rId1"/>
  <headerFooter alignWithMargins="0">
    <oddFooter>&amp;CATTACHMENT B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EDA45-A656-46C0-8EAD-1A4C926A12F1}">
  <sheetPr>
    <pageSetUpPr fitToPage="1"/>
  </sheetPr>
  <dimension ref="A1:L58"/>
  <sheetViews>
    <sheetView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sqref="A1:E1"/>
    </sheetView>
  </sheetViews>
  <sheetFormatPr defaultRowHeight="12.75" x14ac:dyDescent="0.2"/>
  <cols>
    <col min="1" max="1" width="25.7109375" bestFit="1" customWidth="1"/>
    <col min="2" max="2" width="12.140625" customWidth="1"/>
    <col min="3" max="3" width="12.42578125" bestFit="1" customWidth="1"/>
    <col min="4" max="4" width="11.85546875" bestFit="1" customWidth="1"/>
    <col min="5" max="5" width="14.5703125" customWidth="1"/>
    <col min="6" max="6" width="12.85546875" bestFit="1" customWidth="1"/>
    <col min="7" max="7" width="12.28515625" bestFit="1" customWidth="1"/>
    <col min="8" max="8" width="14.85546875" bestFit="1" customWidth="1"/>
    <col min="9" max="9" width="12.42578125" bestFit="1" customWidth="1"/>
    <col min="10" max="10" width="15.7109375" bestFit="1" customWidth="1"/>
    <col min="11" max="11" width="12.5703125" customWidth="1"/>
  </cols>
  <sheetData>
    <row r="1" spans="1:11" ht="39" customHeight="1" x14ac:dyDescent="0.2">
      <c r="A1" s="121" t="s">
        <v>175</v>
      </c>
      <c r="B1" s="121"/>
      <c r="C1" s="121"/>
      <c r="D1" s="121"/>
      <c r="E1" s="121"/>
    </row>
    <row r="2" spans="1:11" x14ac:dyDescent="0.2">
      <c r="A2" s="24" t="s">
        <v>146</v>
      </c>
      <c r="B2" s="24" t="s">
        <v>147</v>
      </c>
      <c r="C2" s="24" t="s">
        <v>148</v>
      </c>
      <c r="D2" s="24" t="s">
        <v>149</v>
      </c>
      <c r="E2" s="24" t="s">
        <v>150</v>
      </c>
      <c r="F2" s="122" t="s">
        <v>151</v>
      </c>
      <c r="G2" s="122" t="s">
        <v>152</v>
      </c>
      <c r="H2" s="122" t="s">
        <v>153</v>
      </c>
      <c r="I2" s="122" t="s">
        <v>154</v>
      </c>
      <c r="J2" s="122" t="s">
        <v>155</v>
      </c>
    </row>
    <row r="3" spans="1:11" ht="51" x14ac:dyDescent="0.2">
      <c r="A3" s="55" t="s">
        <v>156</v>
      </c>
      <c r="B3" s="67" t="s">
        <v>158</v>
      </c>
      <c r="C3" s="67" t="s">
        <v>159</v>
      </c>
      <c r="D3" s="55" t="s">
        <v>160</v>
      </c>
      <c r="E3" s="67" t="s">
        <v>161</v>
      </c>
      <c r="F3" s="67" t="s">
        <v>162</v>
      </c>
      <c r="G3" s="67" t="s">
        <v>163</v>
      </c>
      <c r="H3" s="67" t="s">
        <v>164</v>
      </c>
      <c r="I3" s="67" t="s">
        <v>144</v>
      </c>
      <c r="J3" s="67" t="s">
        <v>145</v>
      </c>
      <c r="K3" s="70"/>
    </row>
    <row r="4" spans="1:11" x14ac:dyDescent="0.2">
      <c r="A4" s="98" t="s">
        <v>47</v>
      </c>
      <c r="B4" s="99">
        <v>1535.52</v>
      </c>
      <c r="C4" s="100">
        <v>324.5</v>
      </c>
      <c r="D4" s="101">
        <f>B4-C4</f>
        <v>1211.02</v>
      </c>
      <c r="E4" s="102">
        <v>7181348.5999999996</v>
      </c>
      <c r="F4" s="102">
        <v>19376.32</v>
      </c>
      <c r="G4" s="103">
        <v>0</v>
      </c>
      <c r="H4" s="103">
        <f t="shared" ref="H4:H35" si="0">D4*G4</f>
        <v>0</v>
      </c>
      <c r="I4" s="102">
        <v>746026</v>
      </c>
      <c r="J4" s="104">
        <f t="shared" ref="J4:J35" si="1">-(E4+F4+H4+I4)</f>
        <v>-7946750.9199999999</v>
      </c>
      <c r="K4" s="66"/>
    </row>
    <row r="5" spans="1:11" x14ac:dyDescent="0.2">
      <c r="A5" s="98" t="s">
        <v>48</v>
      </c>
      <c r="B5" s="99">
        <v>239.04</v>
      </c>
      <c r="C5" s="100">
        <v>22.48</v>
      </c>
      <c r="D5" s="101">
        <f t="shared" ref="D5:D57" si="2">B5-C5</f>
        <v>216.56</v>
      </c>
      <c r="E5" s="105">
        <v>1284200.8</v>
      </c>
      <c r="F5" s="105">
        <v>3464.96</v>
      </c>
      <c r="G5" s="106">
        <v>0</v>
      </c>
      <c r="H5" s="106">
        <f t="shared" si="0"/>
        <v>0</v>
      </c>
      <c r="I5" s="106">
        <v>0</v>
      </c>
      <c r="J5" s="105">
        <f t="shared" si="1"/>
        <v>-1287665.76</v>
      </c>
      <c r="K5" s="66"/>
    </row>
    <row r="6" spans="1:11" x14ac:dyDescent="0.2">
      <c r="A6" s="98" t="s">
        <v>14</v>
      </c>
      <c r="B6" s="99">
        <v>931.75</v>
      </c>
      <c r="C6" s="100">
        <v>188.85</v>
      </c>
      <c r="D6" s="101">
        <f t="shared" si="2"/>
        <v>742.9</v>
      </c>
      <c r="E6" s="105">
        <v>4405397</v>
      </c>
      <c r="F6" s="105">
        <v>11886.4</v>
      </c>
      <c r="G6" s="106">
        <v>653.42527502012342</v>
      </c>
      <c r="H6" s="106">
        <f t="shared" si="0"/>
        <v>485429.63681244967</v>
      </c>
      <c r="I6" s="106">
        <v>64776</v>
      </c>
      <c r="J6" s="105">
        <f t="shared" si="1"/>
        <v>-4967489.0368124498</v>
      </c>
      <c r="K6" s="66"/>
    </row>
    <row r="7" spans="1:11" x14ac:dyDescent="0.2">
      <c r="A7" s="98" t="s">
        <v>15</v>
      </c>
      <c r="B7" s="99">
        <v>73372.7</v>
      </c>
      <c r="C7" s="100">
        <v>40944.03</v>
      </c>
      <c r="D7" s="101">
        <f t="shared" si="2"/>
        <v>32428.67</v>
      </c>
      <c r="E7" s="105">
        <v>192302013.09999999</v>
      </c>
      <c r="F7" s="105">
        <v>518858.72</v>
      </c>
      <c r="G7" s="106">
        <v>1364</v>
      </c>
      <c r="H7" s="106">
        <f t="shared" si="0"/>
        <v>44232705.879999995</v>
      </c>
      <c r="I7" s="106">
        <v>19694078</v>
      </c>
      <c r="J7" s="105">
        <f t="shared" si="1"/>
        <v>-256747655.69999999</v>
      </c>
      <c r="K7" s="66"/>
    </row>
    <row r="8" spans="1:11" x14ac:dyDescent="0.2">
      <c r="A8" s="98" t="s">
        <v>49</v>
      </c>
      <c r="B8" s="99">
        <v>997.97</v>
      </c>
      <c r="C8" s="100">
        <v>295.55</v>
      </c>
      <c r="D8" s="101">
        <f t="shared" si="2"/>
        <v>702.42000000000007</v>
      </c>
      <c r="E8" s="105">
        <v>4165350.6000000006</v>
      </c>
      <c r="F8" s="105">
        <v>11238.720000000001</v>
      </c>
      <c r="G8" s="106">
        <v>0</v>
      </c>
      <c r="H8" s="106">
        <f t="shared" si="0"/>
        <v>0</v>
      </c>
      <c r="I8" s="106">
        <v>59406</v>
      </c>
      <c r="J8" s="105">
        <f t="shared" si="1"/>
        <v>-4235995.32</v>
      </c>
      <c r="K8" s="66"/>
    </row>
    <row r="9" spans="1:11" x14ac:dyDescent="0.2">
      <c r="A9" s="98" t="s">
        <v>50</v>
      </c>
      <c r="B9" s="99">
        <v>7119.64</v>
      </c>
      <c r="C9" s="100">
        <v>1714.74</v>
      </c>
      <c r="D9" s="101">
        <f t="shared" si="2"/>
        <v>5404.9000000000005</v>
      </c>
      <c r="E9" s="105">
        <v>32051057.000000004</v>
      </c>
      <c r="F9" s="105">
        <v>86478.400000000009</v>
      </c>
      <c r="G9" s="106">
        <v>0</v>
      </c>
      <c r="H9" s="106">
        <f t="shared" si="0"/>
        <v>0</v>
      </c>
      <c r="I9" s="106">
        <v>92596</v>
      </c>
      <c r="J9" s="105">
        <f t="shared" si="1"/>
        <v>-32230131.400000002</v>
      </c>
      <c r="K9" s="66"/>
    </row>
    <row r="10" spans="1:11" x14ac:dyDescent="0.2">
      <c r="A10" s="98" t="s">
        <v>16</v>
      </c>
      <c r="B10" s="99">
        <v>313.08999999999997</v>
      </c>
      <c r="C10" s="100">
        <v>96.5</v>
      </c>
      <c r="D10" s="101">
        <f t="shared" si="2"/>
        <v>216.58999999999997</v>
      </c>
      <c r="E10" s="105">
        <v>1284378.7</v>
      </c>
      <c r="F10" s="105">
        <v>3465.4399999999996</v>
      </c>
      <c r="G10" s="106">
        <v>1364</v>
      </c>
      <c r="H10" s="106">
        <f t="shared" si="0"/>
        <v>295428.75999999995</v>
      </c>
      <c r="I10" s="106">
        <v>284868</v>
      </c>
      <c r="J10" s="105">
        <f t="shared" si="1"/>
        <v>-1868140.9</v>
      </c>
      <c r="K10" s="66"/>
    </row>
    <row r="11" spans="1:11" x14ac:dyDescent="0.2">
      <c r="A11" s="98" t="s">
        <v>51</v>
      </c>
      <c r="B11" s="99">
        <v>554.94000000000005</v>
      </c>
      <c r="C11" s="100">
        <v>128.35</v>
      </c>
      <c r="D11" s="101">
        <f t="shared" si="2"/>
        <v>426.59000000000003</v>
      </c>
      <c r="E11" s="105">
        <v>2529678.7000000002</v>
      </c>
      <c r="F11" s="105">
        <v>6825.4400000000005</v>
      </c>
      <c r="G11" s="106">
        <v>0</v>
      </c>
      <c r="H11" s="106">
        <f t="shared" si="0"/>
        <v>0</v>
      </c>
      <c r="I11" s="106">
        <v>39789</v>
      </c>
      <c r="J11" s="105">
        <f t="shared" si="1"/>
        <v>-2576293.14</v>
      </c>
      <c r="K11" s="66"/>
    </row>
    <row r="12" spans="1:11" x14ac:dyDescent="0.2">
      <c r="A12" s="98" t="s">
        <v>52</v>
      </c>
      <c r="B12" s="99">
        <v>786.99</v>
      </c>
      <c r="C12" s="100">
        <v>71.45</v>
      </c>
      <c r="D12" s="101">
        <f t="shared" si="2"/>
        <v>715.54</v>
      </c>
      <c r="E12" s="105">
        <v>4243152.2</v>
      </c>
      <c r="F12" s="105">
        <v>11448.64</v>
      </c>
      <c r="G12" s="106">
        <v>0</v>
      </c>
      <c r="H12" s="106">
        <f t="shared" si="0"/>
        <v>0</v>
      </c>
      <c r="I12" s="106">
        <v>0</v>
      </c>
      <c r="J12" s="105">
        <f t="shared" si="1"/>
        <v>-4254600.84</v>
      </c>
      <c r="K12" s="66"/>
    </row>
    <row r="13" spans="1:11" x14ac:dyDescent="0.2">
      <c r="A13" s="98" t="s">
        <v>53</v>
      </c>
      <c r="B13" s="99">
        <v>1198.74</v>
      </c>
      <c r="C13" s="100">
        <v>284.79000000000002</v>
      </c>
      <c r="D13" s="101">
        <f t="shared" si="2"/>
        <v>913.95</v>
      </c>
      <c r="E13" s="105">
        <v>5419723.5</v>
      </c>
      <c r="F13" s="105">
        <v>14623.2</v>
      </c>
      <c r="G13" s="106">
        <v>0</v>
      </c>
      <c r="H13" s="106">
        <f t="shared" si="0"/>
        <v>0</v>
      </c>
      <c r="I13" s="106">
        <v>499237</v>
      </c>
      <c r="J13" s="105">
        <f t="shared" si="1"/>
        <v>-5933583.7000000002</v>
      </c>
      <c r="K13" s="66"/>
    </row>
    <row r="14" spans="1:11" x14ac:dyDescent="0.2">
      <c r="A14" s="98" t="s">
        <v>17</v>
      </c>
      <c r="B14" s="99">
        <v>814.26</v>
      </c>
      <c r="C14" s="100">
        <v>306.72000000000003</v>
      </c>
      <c r="D14" s="101">
        <f t="shared" si="2"/>
        <v>507.53999999999996</v>
      </c>
      <c r="E14" s="105">
        <v>3009712.1999999997</v>
      </c>
      <c r="F14" s="105">
        <v>8120.6399999999994</v>
      </c>
      <c r="G14" s="106">
        <v>1063.5153390808832</v>
      </c>
      <c r="H14" s="106">
        <f t="shared" si="0"/>
        <v>539776.57519711147</v>
      </c>
      <c r="I14" s="106">
        <v>113793</v>
      </c>
      <c r="J14" s="105">
        <f t="shared" si="1"/>
        <v>-3671402.4151971112</v>
      </c>
      <c r="K14" s="66"/>
    </row>
    <row r="15" spans="1:11" x14ac:dyDescent="0.2">
      <c r="A15" s="98" t="s">
        <v>18</v>
      </c>
      <c r="B15" s="99">
        <v>1050.8</v>
      </c>
      <c r="C15" s="100">
        <v>213.26</v>
      </c>
      <c r="D15" s="101">
        <f t="shared" si="2"/>
        <v>837.54</v>
      </c>
      <c r="E15" s="105">
        <v>4966612.2</v>
      </c>
      <c r="F15" s="105">
        <v>13400.64</v>
      </c>
      <c r="G15" s="106">
        <v>206.72820708031978</v>
      </c>
      <c r="H15" s="106">
        <f t="shared" si="0"/>
        <v>173143.14255805101</v>
      </c>
      <c r="I15" s="106">
        <v>99592</v>
      </c>
      <c r="J15" s="105">
        <f t="shared" si="1"/>
        <v>-5252747.9825580511</v>
      </c>
      <c r="K15" s="66"/>
    </row>
    <row r="16" spans="1:11" x14ac:dyDescent="0.2">
      <c r="A16" s="98" t="s">
        <v>54</v>
      </c>
      <c r="B16" s="99">
        <v>1809.51</v>
      </c>
      <c r="C16" s="100">
        <v>661.74</v>
      </c>
      <c r="D16" s="101">
        <f t="shared" si="2"/>
        <v>1147.77</v>
      </c>
      <c r="E16" s="105">
        <v>6806276.0999999996</v>
      </c>
      <c r="F16" s="105">
        <v>18364.32</v>
      </c>
      <c r="G16" s="106">
        <v>0</v>
      </c>
      <c r="H16" s="106">
        <f t="shared" si="0"/>
        <v>0</v>
      </c>
      <c r="I16" s="106">
        <v>1210984</v>
      </c>
      <c r="J16" s="105">
        <f t="shared" si="1"/>
        <v>-8035624.4199999999</v>
      </c>
      <c r="K16" s="66"/>
    </row>
    <row r="17" spans="1:12" x14ac:dyDescent="0.2">
      <c r="A17" s="98" t="s">
        <v>19</v>
      </c>
      <c r="B17" s="99">
        <v>1309.28</v>
      </c>
      <c r="C17" s="100">
        <v>155.94</v>
      </c>
      <c r="D17" s="101">
        <f t="shared" si="2"/>
        <v>1153.3399999999999</v>
      </c>
      <c r="E17" s="105">
        <v>6839306.1999999993</v>
      </c>
      <c r="F17" s="105">
        <v>18453.439999999999</v>
      </c>
      <c r="G17" s="106">
        <v>743.02364658438228</v>
      </c>
      <c r="H17" s="106">
        <f t="shared" si="0"/>
        <v>856958.89255163143</v>
      </c>
      <c r="I17" s="106">
        <v>311412</v>
      </c>
      <c r="J17" s="105">
        <f t="shared" si="1"/>
        <v>-8026130.5325516313</v>
      </c>
      <c r="K17" s="66"/>
    </row>
    <row r="18" spans="1:12" x14ac:dyDescent="0.2">
      <c r="A18" s="98" t="s">
        <v>20</v>
      </c>
      <c r="B18" s="99">
        <v>1130.26</v>
      </c>
      <c r="C18" s="100">
        <v>424.5</v>
      </c>
      <c r="D18" s="101">
        <f t="shared" si="2"/>
        <v>705.76</v>
      </c>
      <c r="E18" s="105">
        <v>4185156.8</v>
      </c>
      <c r="F18" s="105">
        <v>11292.16</v>
      </c>
      <c r="G18" s="106">
        <v>496.78481057455809</v>
      </c>
      <c r="H18" s="106">
        <f t="shared" si="0"/>
        <v>350610.84791110014</v>
      </c>
      <c r="I18" s="106">
        <v>570953</v>
      </c>
      <c r="J18" s="105">
        <f t="shared" si="1"/>
        <v>-5118012.8079110999</v>
      </c>
      <c r="K18" s="66"/>
    </row>
    <row r="19" spans="1:12" x14ac:dyDescent="0.2">
      <c r="A19" s="98" t="s">
        <v>21</v>
      </c>
      <c r="B19" s="99">
        <v>24531.95</v>
      </c>
      <c r="C19" s="100">
        <v>11527.08</v>
      </c>
      <c r="D19" s="101">
        <f t="shared" si="2"/>
        <v>13004.87</v>
      </c>
      <c r="E19" s="105">
        <v>77118879.100000009</v>
      </c>
      <c r="F19" s="105">
        <v>208077.92</v>
      </c>
      <c r="G19" s="106">
        <v>769.27647414901787</v>
      </c>
      <c r="H19" s="106">
        <f t="shared" si="0"/>
        <v>10004340.540366339</v>
      </c>
      <c r="I19" s="106">
        <v>10397426</v>
      </c>
      <c r="J19" s="105">
        <f t="shared" si="1"/>
        <v>-97728723.560366347</v>
      </c>
      <c r="K19" s="66"/>
    </row>
    <row r="20" spans="1:12" x14ac:dyDescent="0.2">
      <c r="A20" s="98" t="s">
        <v>22</v>
      </c>
      <c r="B20" s="99">
        <v>6963.74</v>
      </c>
      <c r="C20" s="100">
        <v>225.31</v>
      </c>
      <c r="D20" s="101">
        <f t="shared" si="2"/>
        <v>6738.4299999999994</v>
      </c>
      <c r="E20" s="105">
        <v>39958889.899999999</v>
      </c>
      <c r="F20" s="105">
        <v>107814.87999999999</v>
      </c>
      <c r="G20" s="106">
        <v>68.375614253260466</v>
      </c>
      <c r="H20" s="106">
        <f t="shared" si="0"/>
        <v>460744.29035259789</v>
      </c>
      <c r="I20" s="106">
        <v>63312</v>
      </c>
      <c r="J20" s="105">
        <f t="shared" si="1"/>
        <v>-40590761.070352599</v>
      </c>
      <c r="K20" s="66"/>
      <c r="L20" s="71"/>
    </row>
    <row r="21" spans="1:12" x14ac:dyDescent="0.2">
      <c r="A21" s="98" t="s">
        <v>23</v>
      </c>
      <c r="B21" s="99">
        <v>693.67</v>
      </c>
      <c r="C21" s="100">
        <v>233.97</v>
      </c>
      <c r="D21" s="101">
        <f t="shared" si="2"/>
        <v>459.69999999999993</v>
      </c>
      <c r="E21" s="105">
        <v>2726020.9999999995</v>
      </c>
      <c r="F21" s="105">
        <v>7355.1999999999989</v>
      </c>
      <c r="G21" s="106">
        <v>561.41104559805103</v>
      </c>
      <c r="H21" s="106">
        <f t="shared" si="0"/>
        <v>258080.65766142402</v>
      </c>
      <c r="I21" s="106">
        <v>161907</v>
      </c>
      <c r="J21" s="105">
        <f t="shared" si="1"/>
        <v>-3153363.8576614237</v>
      </c>
      <c r="K21" s="66"/>
    </row>
    <row r="22" spans="1:12" x14ac:dyDescent="0.2">
      <c r="A22" s="98" t="s">
        <v>24</v>
      </c>
      <c r="B22" s="99">
        <v>450.69</v>
      </c>
      <c r="C22" s="100">
        <v>121.65</v>
      </c>
      <c r="D22" s="101">
        <f t="shared" si="2"/>
        <v>329.03999999999996</v>
      </c>
      <c r="E22" s="105">
        <v>1951207.1999999997</v>
      </c>
      <c r="F22" s="105">
        <v>5264.6399999999994</v>
      </c>
      <c r="G22" s="106">
        <v>605.37398211631057</v>
      </c>
      <c r="H22" s="106">
        <f t="shared" si="0"/>
        <v>199192.25507555081</v>
      </c>
      <c r="I22" s="106">
        <v>0</v>
      </c>
      <c r="J22" s="105">
        <f t="shared" si="1"/>
        <v>-2155664.0950755505</v>
      </c>
      <c r="K22" s="66"/>
    </row>
    <row r="23" spans="1:12" x14ac:dyDescent="0.2">
      <c r="A23" s="98" t="s">
        <v>25</v>
      </c>
      <c r="B23" s="99">
        <v>312.20999999999998</v>
      </c>
      <c r="C23" s="100">
        <v>64.650000000000006</v>
      </c>
      <c r="D23" s="101">
        <f t="shared" si="2"/>
        <v>247.55999999999997</v>
      </c>
      <c r="E23" s="105">
        <v>1468030.7999999998</v>
      </c>
      <c r="F23" s="105">
        <v>3960.9599999999996</v>
      </c>
      <c r="G23" s="106">
        <v>502.72252650459632</v>
      </c>
      <c r="H23" s="106">
        <f t="shared" si="0"/>
        <v>124453.98866147785</v>
      </c>
      <c r="I23" s="106">
        <v>0</v>
      </c>
      <c r="J23" s="105">
        <f t="shared" si="1"/>
        <v>-1596445.7486614776</v>
      </c>
      <c r="K23" s="66"/>
    </row>
    <row r="24" spans="1:12" x14ac:dyDescent="0.2">
      <c r="A24" s="98" t="s">
        <v>55</v>
      </c>
      <c r="B24" s="99">
        <v>1014.73</v>
      </c>
      <c r="C24" s="100">
        <v>157.94999999999999</v>
      </c>
      <c r="D24" s="101">
        <f t="shared" si="2"/>
        <v>856.78</v>
      </c>
      <c r="E24" s="105">
        <v>5080705.3999999994</v>
      </c>
      <c r="F24" s="105">
        <v>13708.48</v>
      </c>
      <c r="G24" s="106">
        <v>0</v>
      </c>
      <c r="H24" s="106">
        <f t="shared" si="0"/>
        <v>0</v>
      </c>
      <c r="I24" s="106">
        <v>36960</v>
      </c>
      <c r="J24" s="105">
        <f t="shared" si="1"/>
        <v>-5131373.88</v>
      </c>
      <c r="K24" s="66"/>
    </row>
    <row r="25" spans="1:12" x14ac:dyDescent="0.2">
      <c r="A25" s="98" t="s">
        <v>26</v>
      </c>
      <c r="B25" s="99">
        <v>8452.27</v>
      </c>
      <c r="C25" s="100">
        <v>4031.25</v>
      </c>
      <c r="D25" s="101">
        <f t="shared" si="2"/>
        <v>4421.0200000000004</v>
      </c>
      <c r="E25" s="105">
        <v>26216648.600000001</v>
      </c>
      <c r="F25" s="105">
        <v>70736.320000000007</v>
      </c>
      <c r="G25" s="106">
        <v>1364</v>
      </c>
      <c r="H25" s="106">
        <f t="shared" si="0"/>
        <v>6030271.2800000003</v>
      </c>
      <c r="I25" s="106">
        <v>2684813</v>
      </c>
      <c r="J25" s="105">
        <f t="shared" si="1"/>
        <v>-35002469.200000003</v>
      </c>
      <c r="K25" s="66"/>
    </row>
    <row r="26" spans="1:12" x14ac:dyDescent="0.2">
      <c r="A26" s="98" t="s">
        <v>27</v>
      </c>
      <c r="B26" s="99">
        <v>403.52</v>
      </c>
      <c r="C26" s="100">
        <v>103</v>
      </c>
      <c r="D26" s="101">
        <f t="shared" si="2"/>
        <v>300.52</v>
      </c>
      <c r="E26" s="105">
        <v>1782083.5999999999</v>
      </c>
      <c r="F26" s="105">
        <v>4808.32</v>
      </c>
      <c r="G26" s="106">
        <v>91.62866772402856</v>
      </c>
      <c r="H26" s="106">
        <f t="shared" si="0"/>
        <v>27536.24722442506</v>
      </c>
      <c r="I26" s="106">
        <v>30900</v>
      </c>
      <c r="J26" s="105">
        <f t="shared" si="1"/>
        <v>-1845328.1672244249</v>
      </c>
      <c r="K26" s="66"/>
    </row>
    <row r="27" spans="1:12" x14ac:dyDescent="0.2">
      <c r="A27" s="98" t="s">
        <v>56</v>
      </c>
      <c r="B27" s="99">
        <v>1012.96</v>
      </c>
      <c r="C27" s="100">
        <v>307.3</v>
      </c>
      <c r="D27" s="101">
        <f t="shared" si="2"/>
        <v>705.66000000000008</v>
      </c>
      <c r="E27" s="105">
        <v>4184563.8000000003</v>
      </c>
      <c r="F27" s="105">
        <v>11290.560000000001</v>
      </c>
      <c r="G27" s="106">
        <v>0</v>
      </c>
      <c r="H27" s="106">
        <f t="shared" si="0"/>
        <v>0</v>
      </c>
      <c r="I27" s="106">
        <v>1537</v>
      </c>
      <c r="J27" s="105">
        <f t="shared" si="1"/>
        <v>-4197391.3600000003</v>
      </c>
      <c r="K27" s="66"/>
    </row>
    <row r="28" spans="1:12" x14ac:dyDescent="0.2">
      <c r="A28" s="98" t="s">
        <v>68</v>
      </c>
      <c r="B28" s="99">
        <v>17433.23</v>
      </c>
      <c r="C28" s="100">
        <v>7128.36</v>
      </c>
      <c r="D28" s="101">
        <f t="shared" si="2"/>
        <v>10304.869999999999</v>
      </c>
      <c r="E28" s="105">
        <v>61107879.099999994</v>
      </c>
      <c r="F28" s="105">
        <v>164877.91999999998</v>
      </c>
      <c r="G28" s="106">
        <v>1043.6784806946275</v>
      </c>
      <c r="H28" s="106">
        <f t="shared" si="0"/>
        <v>10754971.065355645</v>
      </c>
      <c r="I28" s="106">
        <v>7206772</v>
      </c>
      <c r="J28" s="105">
        <f t="shared" si="1"/>
        <v>-79234500.085355639</v>
      </c>
      <c r="K28" s="66"/>
    </row>
    <row r="29" spans="1:12" x14ac:dyDescent="0.2">
      <c r="A29" s="98" t="s">
        <v>28</v>
      </c>
      <c r="B29" s="99">
        <v>5261.25</v>
      </c>
      <c r="C29" s="100">
        <v>2030.75</v>
      </c>
      <c r="D29" s="101">
        <f t="shared" si="2"/>
        <v>3230.5</v>
      </c>
      <c r="E29" s="105">
        <v>19156865</v>
      </c>
      <c r="F29" s="105">
        <v>51688</v>
      </c>
      <c r="G29" s="106">
        <v>1066.6902352102636</v>
      </c>
      <c r="H29" s="106">
        <f t="shared" si="0"/>
        <v>3445942.8048467566</v>
      </c>
      <c r="I29" s="106">
        <v>1630692</v>
      </c>
      <c r="J29" s="105">
        <f t="shared" si="1"/>
        <v>-24285187.804846756</v>
      </c>
      <c r="K29" s="66"/>
    </row>
    <row r="30" spans="1:12" x14ac:dyDescent="0.2">
      <c r="A30" s="98" t="s">
        <v>29</v>
      </c>
      <c r="B30" s="99">
        <v>431.87</v>
      </c>
      <c r="C30" s="100">
        <v>119.45</v>
      </c>
      <c r="D30" s="101">
        <f t="shared" si="2"/>
        <v>312.42</v>
      </c>
      <c r="E30" s="105">
        <v>1852650.6</v>
      </c>
      <c r="F30" s="105">
        <v>4998.72</v>
      </c>
      <c r="G30" s="106">
        <v>118.05172852941857</v>
      </c>
      <c r="H30" s="106">
        <f t="shared" si="0"/>
        <v>36881.721027160951</v>
      </c>
      <c r="I30" s="106">
        <v>77045</v>
      </c>
      <c r="J30" s="105">
        <f t="shared" si="1"/>
        <v>-1971576.0410271611</v>
      </c>
      <c r="K30" s="66"/>
    </row>
    <row r="31" spans="1:12" x14ac:dyDescent="0.2">
      <c r="A31" s="98" t="s">
        <v>30</v>
      </c>
      <c r="B31" s="99">
        <v>5640.19</v>
      </c>
      <c r="C31" s="100">
        <v>2031.66</v>
      </c>
      <c r="D31" s="101">
        <f t="shared" si="2"/>
        <v>3608.5299999999997</v>
      </c>
      <c r="E31" s="105">
        <v>21398582.899999999</v>
      </c>
      <c r="F31" s="105">
        <v>57736.479999999996</v>
      </c>
      <c r="G31" s="106">
        <v>1006.4655623303471</v>
      </c>
      <c r="H31" s="106">
        <f t="shared" si="0"/>
        <v>3631861.1756359274</v>
      </c>
      <c r="I31" s="106">
        <v>1793956</v>
      </c>
      <c r="J31" s="105">
        <f t="shared" si="1"/>
        <v>-26882136.555635925</v>
      </c>
      <c r="K31" s="66"/>
    </row>
    <row r="32" spans="1:12" x14ac:dyDescent="0.2">
      <c r="A32" s="98" t="s">
        <v>57</v>
      </c>
      <c r="B32" s="99">
        <v>1481.37</v>
      </c>
      <c r="C32" s="100">
        <v>345.85</v>
      </c>
      <c r="D32" s="101">
        <f t="shared" si="2"/>
        <v>1135.52</v>
      </c>
      <c r="E32" s="105">
        <v>6733633.5999999996</v>
      </c>
      <c r="F32" s="105">
        <v>18168.32</v>
      </c>
      <c r="G32" s="106">
        <v>0</v>
      </c>
      <c r="H32" s="106">
        <f t="shared" si="0"/>
        <v>0</v>
      </c>
      <c r="I32" s="106">
        <v>249704</v>
      </c>
      <c r="J32" s="105">
        <f t="shared" si="1"/>
        <v>-7001505.9199999999</v>
      </c>
      <c r="K32" s="66"/>
    </row>
    <row r="33" spans="1:11" x14ac:dyDescent="0.2">
      <c r="A33" s="98" t="s">
        <v>31</v>
      </c>
      <c r="B33" s="99">
        <v>1572.12</v>
      </c>
      <c r="C33" s="100">
        <v>299.75</v>
      </c>
      <c r="D33" s="101">
        <f t="shared" si="2"/>
        <v>1272.3699999999999</v>
      </c>
      <c r="E33" s="105">
        <v>7545154.0999999996</v>
      </c>
      <c r="F33" s="105">
        <v>20357.919999999998</v>
      </c>
      <c r="G33" s="106">
        <v>597.96644022084831</v>
      </c>
      <c r="H33" s="106">
        <f t="shared" si="0"/>
        <v>760834.55954380066</v>
      </c>
      <c r="I33" s="106">
        <v>127094</v>
      </c>
      <c r="J33" s="105">
        <f t="shared" si="1"/>
        <v>-8453440.5795437992</v>
      </c>
      <c r="K33" s="66"/>
    </row>
    <row r="34" spans="1:11" x14ac:dyDescent="0.2">
      <c r="A34" s="98" t="s">
        <v>58</v>
      </c>
      <c r="B34" s="99">
        <v>13122.11</v>
      </c>
      <c r="C34" s="100">
        <v>3864.2</v>
      </c>
      <c r="D34" s="101">
        <f t="shared" si="2"/>
        <v>9257.91</v>
      </c>
      <c r="E34" s="105">
        <v>54899406.299999997</v>
      </c>
      <c r="F34" s="105">
        <v>148126.56</v>
      </c>
      <c r="G34" s="106">
        <v>0</v>
      </c>
      <c r="H34" s="106">
        <f t="shared" si="0"/>
        <v>0</v>
      </c>
      <c r="I34" s="106">
        <v>1182445</v>
      </c>
      <c r="J34" s="105">
        <f t="shared" si="1"/>
        <v>-56229977.859999999</v>
      </c>
      <c r="K34" s="66"/>
    </row>
    <row r="35" spans="1:11" x14ac:dyDescent="0.2">
      <c r="A35" s="98" t="s">
        <v>59</v>
      </c>
      <c r="B35" s="99">
        <v>7323.81</v>
      </c>
      <c r="C35" s="100">
        <v>1907.17</v>
      </c>
      <c r="D35" s="101">
        <f t="shared" si="2"/>
        <v>5416.64</v>
      </c>
      <c r="E35" s="105">
        <v>32120675.200000003</v>
      </c>
      <c r="F35" s="105">
        <v>86666.240000000005</v>
      </c>
      <c r="G35" s="106">
        <v>0</v>
      </c>
      <c r="H35" s="106">
        <f t="shared" si="0"/>
        <v>0</v>
      </c>
      <c r="I35" s="106">
        <v>1907</v>
      </c>
      <c r="J35" s="105">
        <f t="shared" si="1"/>
        <v>-32209248.440000001</v>
      </c>
      <c r="K35" s="66"/>
    </row>
    <row r="36" spans="1:11" x14ac:dyDescent="0.2">
      <c r="A36" s="98" t="s">
        <v>32</v>
      </c>
      <c r="B36" s="99">
        <v>34897.07</v>
      </c>
      <c r="C36" s="100">
        <v>16177.25</v>
      </c>
      <c r="D36" s="101">
        <f t="shared" si="2"/>
        <v>18719.82</v>
      </c>
      <c r="E36" s="105">
        <v>111008532.59999999</v>
      </c>
      <c r="F36" s="105">
        <v>299517.12</v>
      </c>
      <c r="G36" s="106">
        <v>1190.4399423791167</v>
      </c>
      <c r="H36" s="106">
        <f t="shared" ref="H36:H57" si="3">D36*G36</f>
        <v>22284821.442147437</v>
      </c>
      <c r="I36" s="106">
        <v>16258136</v>
      </c>
      <c r="J36" s="105">
        <f t="shared" ref="J36:J57" si="4">-(E36+F36+H36+I36)</f>
        <v>-149851007.16214743</v>
      </c>
      <c r="K36" s="66"/>
    </row>
    <row r="37" spans="1:11" x14ac:dyDescent="0.2">
      <c r="A37" s="98" t="s">
        <v>33</v>
      </c>
      <c r="B37" s="99">
        <v>1774.7</v>
      </c>
      <c r="C37" s="100">
        <v>163.44999999999999</v>
      </c>
      <c r="D37" s="101">
        <f t="shared" si="2"/>
        <v>1611.25</v>
      </c>
      <c r="E37" s="105">
        <v>9554712.5</v>
      </c>
      <c r="F37" s="105">
        <v>25780</v>
      </c>
      <c r="G37" s="106">
        <v>0</v>
      </c>
      <c r="H37" s="106">
        <f t="shared" si="3"/>
        <v>0</v>
      </c>
      <c r="I37" s="106">
        <v>106079</v>
      </c>
      <c r="J37" s="105">
        <f t="shared" si="4"/>
        <v>-9686571.5</v>
      </c>
      <c r="K37" s="66"/>
    </row>
    <row r="38" spans="1:11" x14ac:dyDescent="0.2">
      <c r="A38" s="98" t="s">
        <v>34</v>
      </c>
      <c r="B38" s="99">
        <v>1685.87</v>
      </c>
      <c r="C38" s="100">
        <v>665.6</v>
      </c>
      <c r="D38" s="101">
        <f t="shared" si="2"/>
        <v>1020.2699999999999</v>
      </c>
      <c r="E38" s="105">
        <v>6050201.0999999996</v>
      </c>
      <c r="F38" s="105">
        <v>16324.319999999998</v>
      </c>
      <c r="G38" s="106">
        <v>1091.8451600657229</v>
      </c>
      <c r="H38" s="106">
        <f t="shared" si="3"/>
        <v>1113976.861460255</v>
      </c>
      <c r="I38" s="106">
        <v>456602</v>
      </c>
      <c r="J38" s="105">
        <f t="shared" si="4"/>
        <v>-7637104.2814602554</v>
      </c>
      <c r="K38" s="66"/>
    </row>
    <row r="39" spans="1:11" x14ac:dyDescent="0.2">
      <c r="A39" s="98" t="s">
        <v>35</v>
      </c>
      <c r="B39" s="99">
        <v>5902.22</v>
      </c>
      <c r="C39" s="100">
        <v>1863.3</v>
      </c>
      <c r="D39" s="101">
        <f t="shared" si="2"/>
        <v>4038.92</v>
      </c>
      <c r="E39" s="105">
        <v>23950795.600000001</v>
      </c>
      <c r="F39" s="105">
        <v>64622.720000000001</v>
      </c>
      <c r="G39" s="106">
        <v>1364</v>
      </c>
      <c r="H39" s="106">
        <f t="shared" si="3"/>
        <v>5509086.8799999999</v>
      </c>
      <c r="I39" s="106">
        <v>2304902</v>
      </c>
      <c r="J39" s="105">
        <f t="shared" si="4"/>
        <v>-31829407.199999999</v>
      </c>
      <c r="K39" s="66"/>
    </row>
    <row r="40" spans="1:11" x14ac:dyDescent="0.2">
      <c r="A40" s="98" t="s">
        <v>36</v>
      </c>
      <c r="B40" s="99">
        <v>6700.22</v>
      </c>
      <c r="C40" s="100">
        <v>1811.8</v>
      </c>
      <c r="D40" s="101">
        <f t="shared" si="2"/>
        <v>4888.42</v>
      </c>
      <c r="E40" s="105">
        <v>28988330.600000001</v>
      </c>
      <c r="F40" s="105">
        <v>78214.720000000001</v>
      </c>
      <c r="G40" s="106">
        <v>317.30540191217602</v>
      </c>
      <c r="H40" s="106">
        <f t="shared" si="3"/>
        <v>1551122.0728155195</v>
      </c>
      <c r="I40" s="106">
        <v>48919</v>
      </c>
      <c r="J40" s="105">
        <f t="shared" si="4"/>
        <v>-30666586.392815519</v>
      </c>
      <c r="K40" s="66"/>
    </row>
    <row r="41" spans="1:11" x14ac:dyDescent="0.2">
      <c r="A41" s="98" t="s">
        <v>37</v>
      </c>
      <c r="B41" s="99">
        <v>84.24</v>
      </c>
      <c r="C41" s="100">
        <v>16</v>
      </c>
      <c r="D41" s="101">
        <f t="shared" si="2"/>
        <v>68.239999999999995</v>
      </c>
      <c r="E41" s="105">
        <v>404663.19999999995</v>
      </c>
      <c r="F41" s="105">
        <v>1091.8399999999999</v>
      </c>
      <c r="G41" s="106">
        <v>0</v>
      </c>
      <c r="H41" s="106">
        <f t="shared" si="3"/>
        <v>0</v>
      </c>
      <c r="I41" s="106">
        <v>1280</v>
      </c>
      <c r="J41" s="105">
        <f t="shared" si="4"/>
        <v>-407035.04</v>
      </c>
      <c r="K41" s="66"/>
    </row>
    <row r="42" spans="1:11" x14ac:dyDescent="0.2">
      <c r="A42" s="98" t="s">
        <v>38</v>
      </c>
      <c r="B42" s="99">
        <v>1188.1500000000001</v>
      </c>
      <c r="C42" s="100">
        <v>426.1</v>
      </c>
      <c r="D42" s="101">
        <f t="shared" si="2"/>
        <v>762.05000000000007</v>
      </c>
      <c r="E42" s="105">
        <v>4518956.5</v>
      </c>
      <c r="F42" s="105">
        <v>12192.800000000001</v>
      </c>
      <c r="G42" s="106">
        <v>358.61044480915706</v>
      </c>
      <c r="H42" s="106">
        <f t="shared" si="3"/>
        <v>273279.08946681814</v>
      </c>
      <c r="I42" s="106">
        <v>176405</v>
      </c>
      <c r="J42" s="105">
        <f t="shared" si="4"/>
        <v>-4980833.3894668184</v>
      </c>
      <c r="K42" s="66"/>
    </row>
    <row r="43" spans="1:11" x14ac:dyDescent="0.2">
      <c r="A43" s="98" t="s">
        <v>60</v>
      </c>
      <c r="B43" s="99">
        <v>242.8</v>
      </c>
      <c r="C43" s="100">
        <v>48.95</v>
      </c>
      <c r="D43" s="101">
        <f t="shared" si="2"/>
        <v>193.85000000000002</v>
      </c>
      <c r="E43" s="105">
        <v>1149530.5000000002</v>
      </c>
      <c r="F43" s="105">
        <v>3101.6000000000004</v>
      </c>
      <c r="G43" s="106">
        <v>0</v>
      </c>
      <c r="H43" s="106">
        <f t="shared" si="3"/>
        <v>0</v>
      </c>
      <c r="I43" s="106">
        <v>0</v>
      </c>
      <c r="J43" s="105">
        <f t="shared" si="4"/>
        <v>-1152632.1000000003</v>
      </c>
      <c r="K43" s="66"/>
    </row>
    <row r="44" spans="1:11" x14ac:dyDescent="0.2">
      <c r="A44" s="98" t="s">
        <v>114</v>
      </c>
      <c r="B44" s="99">
        <v>663.73</v>
      </c>
      <c r="C44" s="100">
        <v>200.05</v>
      </c>
      <c r="D44" s="101">
        <f t="shared" si="2"/>
        <v>463.68</v>
      </c>
      <c r="E44" s="105">
        <v>2749622.4</v>
      </c>
      <c r="F44" s="105">
        <v>7418.88</v>
      </c>
      <c r="G44" s="106">
        <v>39.127356003194066</v>
      </c>
      <c r="H44" s="106">
        <f t="shared" si="3"/>
        <v>18142.572431561024</v>
      </c>
      <c r="I44" s="106">
        <v>42611</v>
      </c>
      <c r="J44" s="105">
        <f t="shared" si="4"/>
        <v>-2817794.8524315609</v>
      </c>
      <c r="K44" s="66"/>
    </row>
    <row r="45" spans="1:11" x14ac:dyDescent="0.2">
      <c r="A45" s="98" t="s">
        <v>39</v>
      </c>
      <c r="B45" s="99">
        <v>2700.79</v>
      </c>
      <c r="C45" s="100">
        <v>1082.0999999999999</v>
      </c>
      <c r="D45" s="101">
        <f t="shared" si="2"/>
        <v>1618.69</v>
      </c>
      <c r="E45" s="105">
        <v>9598831.7000000011</v>
      </c>
      <c r="F45" s="105">
        <v>25899.040000000001</v>
      </c>
      <c r="G45" s="106">
        <v>1364</v>
      </c>
      <c r="H45" s="106">
        <f t="shared" si="3"/>
        <v>2207893.16</v>
      </c>
      <c r="I45" s="106">
        <v>511833</v>
      </c>
      <c r="J45" s="105">
        <f t="shared" si="4"/>
        <v>-12344456.9</v>
      </c>
      <c r="K45" s="66"/>
    </row>
    <row r="46" spans="1:11" x14ac:dyDescent="0.2">
      <c r="A46" s="98" t="s">
        <v>40</v>
      </c>
      <c r="B46" s="99">
        <v>363.7</v>
      </c>
      <c r="C46" s="100">
        <v>125.35</v>
      </c>
      <c r="D46" s="101">
        <f t="shared" si="2"/>
        <v>238.35</v>
      </c>
      <c r="E46" s="105">
        <v>1413415.5</v>
      </c>
      <c r="F46" s="105">
        <v>3813.6</v>
      </c>
      <c r="G46" s="106">
        <v>1364</v>
      </c>
      <c r="H46" s="106">
        <f t="shared" si="3"/>
        <v>325109.39999999997</v>
      </c>
      <c r="I46" s="106">
        <v>5014</v>
      </c>
      <c r="J46" s="105">
        <f t="shared" si="4"/>
        <v>-1747352.5</v>
      </c>
      <c r="K46" s="66"/>
    </row>
    <row r="47" spans="1:11" x14ac:dyDescent="0.2">
      <c r="A47" s="98" t="s">
        <v>61</v>
      </c>
      <c r="B47" s="99">
        <v>733.18</v>
      </c>
      <c r="C47" s="100">
        <v>139.1</v>
      </c>
      <c r="D47" s="101">
        <f t="shared" si="2"/>
        <v>594.07999999999993</v>
      </c>
      <c r="E47" s="105">
        <v>3522894.3999999994</v>
      </c>
      <c r="F47" s="105">
        <v>9505.2799999999988</v>
      </c>
      <c r="G47" s="106">
        <v>0</v>
      </c>
      <c r="H47" s="106">
        <f t="shared" si="3"/>
        <v>0</v>
      </c>
      <c r="I47" s="106">
        <v>177492</v>
      </c>
      <c r="J47" s="105">
        <f t="shared" si="4"/>
        <v>-3709891.6799999992</v>
      </c>
      <c r="K47" s="66"/>
    </row>
    <row r="48" spans="1:11" x14ac:dyDescent="0.2">
      <c r="A48" s="98" t="s">
        <v>62</v>
      </c>
      <c r="B48" s="99">
        <v>2226.9699999999998</v>
      </c>
      <c r="C48" s="100">
        <v>573.29999999999995</v>
      </c>
      <c r="D48" s="101">
        <f t="shared" si="2"/>
        <v>1653.6699999999998</v>
      </c>
      <c r="E48" s="105">
        <v>9806263.0999999996</v>
      </c>
      <c r="F48" s="105">
        <v>26458.719999999998</v>
      </c>
      <c r="G48" s="106">
        <v>0</v>
      </c>
      <c r="H48" s="106">
        <f t="shared" si="3"/>
        <v>0</v>
      </c>
      <c r="I48" s="106">
        <v>378378</v>
      </c>
      <c r="J48" s="105">
        <f t="shared" si="4"/>
        <v>-10211099.82</v>
      </c>
      <c r="K48" s="66"/>
    </row>
    <row r="49" spans="1:11" x14ac:dyDescent="0.2">
      <c r="A49" s="98" t="s">
        <v>41</v>
      </c>
      <c r="B49" s="99">
        <v>132.29</v>
      </c>
      <c r="C49" s="100">
        <v>26.05</v>
      </c>
      <c r="D49" s="101">
        <f t="shared" si="2"/>
        <v>106.24</v>
      </c>
      <c r="E49" s="105">
        <v>630003.19999999995</v>
      </c>
      <c r="F49" s="105">
        <v>1699.84</v>
      </c>
      <c r="G49" s="106">
        <v>0</v>
      </c>
      <c r="H49" s="106">
        <f t="shared" si="3"/>
        <v>0</v>
      </c>
      <c r="I49" s="106">
        <v>13728</v>
      </c>
      <c r="J49" s="105">
        <f t="shared" si="4"/>
        <v>-645431.03999999992</v>
      </c>
      <c r="K49" s="66"/>
    </row>
    <row r="50" spans="1:11" x14ac:dyDescent="0.2">
      <c r="A50" s="98" t="s">
        <v>42</v>
      </c>
      <c r="B50" s="99">
        <v>992.95</v>
      </c>
      <c r="C50" s="100">
        <v>354.5</v>
      </c>
      <c r="D50" s="101">
        <f t="shared" si="2"/>
        <v>638.45000000000005</v>
      </c>
      <c r="E50" s="105">
        <v>3786008.5000000005</v>
      </c>
      <c r="F50" s="105">
        <v>10215.200000000001</v>
      </c>
      <c r="G50" s="106">
        <v>1364</v>
      </c>
      <c r="H50" s="106">
        <f t="shared" si="3"/>
        <v>870845.8</v>
      </c>
      <c r="I50" s="106">
        <v>253822</v>
      </c>
      <c r="J50" s="105">
        <f t="shared" si="4"/>
        <v>-4920891.5000000009</v>
      </c>
      <c r="K50" s="66"/>
    </row>
    <row r="51" spans="1:11" x14ac:dyDescent="0.2">
      <c r="A51" s="98" t="s">
        <v>43</v>
      </c>
      <c r="B51" s="99">
        <v>1535.92</v>
      </c>
      <c r="C51" s="100">
        <v>614.80999999999995</v>
      </c>
      <c r="D51" s="101">
        <f t="shared" si="2"/>
        <v>921.11000000000013</v>
      </c>
      <c r="E51" s="105">
        <v>5462182.3000000007</v>
      </c>
      <c r="F51" s="105">
        <v>14737.760000000002</v>
      </c>
      <c r="G51" s="106">
        <v>1364</v>
      </c>
      <c r="H51" s="106">
        <f t="shared" si="3"/>
        <v>1256394.0400000003</v>
      </c>
      <c r="I51" s="106">
        <v>499841</v>
      </c>
      <c r="J51" s="105">
        <f t="shared" si="4"/>
        <v>-7233155.1000000006</v>
      </c>
      <c r="K51" s="66"/>
    </row>
    <row r="52" spans="1:11" x14ac:dyDescent="0.2">
      <c r="A52" s="98" t="s">
        <v>44</v>
      </c>
      <c r="B52" s="99">
        <v>669.23</v>
      </c>
      <c r="C52" s="100">
        <v>257.5</v>
      </c>
      <c r="D52" s="101">
        <f t="shared" si="2"/>
        <v>411.73</v>
      </c>
      <c r="E52" s="105">
        <v>2441558.9</v>
      </c>
      <c r="F52" s="105">
        <v>6587.68</v>
      </c>
      <c r="G52" s="106">
        <v>887.76205489891368</v>
      </c>
      <c r="H52" s="106">
        <f t="shared" si="3"/>
        <v>365518.27086352976</v>
      </c>
      <c r="I52" s="106">
        <v>199305</v>
      </c>
      <c r="J52" s="105">
        <f t="shared" si="4"/>
        <v>-3012969.8508635298</v>
      </c>
      <c r="K52" s="66"/>
    </row>
    <row r="53" spans="1:11" x14ac:dyDescent="0.2">
      <c r="A53" s="98" t="s">
        <v>45</v>
      </c>
      <c r="B53" s="99">
        <v>248.91</v>
      </c>
      <c r="C53" s="100">
        <v>75.099999999999994</v>
      </c>
      <c r="D53" s="101">
        <f t="shared" si="2"/>
        <v>173.81</v>
      </c>
      <c r="E53" s="105">
        <v>1030693.3</v>
      </c>
      <c r="F53" s="105">
        <v>2780.96</v>
      </c>
      <c r="G53" s="106">
        <v>717.43200353541442</v>
      </c>
      <c r="H53" s="106">
        <f t="shared" si="3"/>
        <v>124696.85653449038</v>
      </c>
      <c r="I53" s="106">
        <v>61732</v>
      </c>
      <c r="J53" s="105">
        <f t="shared" si="4"/>
        <v>-1219903.1165344904</v>
      </c>
      <c r="K53" s="66"/>
    </row>
    <row r="54" spans="1:11" x14ac:dyDescent="0.2">
      <c r="A54" s="98" t="s">
        <v>63</v>
      </c>
      <c r="B54" s="99">
        <v>1061.77</v>
      </c>
      <c r="C54" s="100">
        <v>204.35</v>
      </c>
      <c r="D54" s="101">
        <f t="shared" si="2"/>
        <v>857.42</v>
      </c>
      <c r="E54" s="105">
        <v>5084500.5999999996</v>
      </c>
      <c r="F54" s="105">
        <v>13718.72</v>
      </c>
      <c r="G54" s="106">
        <v>0</v>
      </c>
      <c r="H54" s="106">
        <f t="shared" si="3"/>
        <v>0</v>
      </c>
      <c r="I54" s="106">
        <v>59670</v>
      </c>
      <c r="J54" s="105">
        <f t="shared" si="4"/>
        <v>-5157889.3199999994</v>
      </c>
      <c r="K54" s="66"/>
    </row>
    <row r="55" spans="1:11" x14ac:dyDescent="0.2">
      <c r="A55" s="98" t="s">
        <v>64</v>
      </c>
      <c r="B55" s="99">
        <v>4139.37</v>
      </c>
      <c r="C55" s="100">
        <v>287.35000000000002</v>
      </c>
      <c r="D55" s="101">
        <f t="shared" si="2"/>
        <v>3852.02</v>
      </c>
      <c r="E55" s="105">
        <v>22842478.600000001</v>
      </c>
      <c r="F55" s="105">
        <v>61632.32</v>
      </c>
      <c r="G55" s="106">
        <v>0</v>
      </c>
      <c r="H55" s="106">
        <f t="shared" si="3"/>
        <v>0</v>
      </c>
      <c r="I55" s="106">
        <v>95113</v>
      </c>
      <c r="J55" s="105">
        <f t="shared" si="4"/>
        <v>-22999223.920000002</v>
      </c>
      <c r="K55" s="66"/>
    </row>
    <row r="56" spans="1:11" x14ac:dyDescent="0.2">
      <c r="A56" s="98" t="s">
        <v>65</v>
      </c>
      <c r="B56" s="99">
        <v>1689.98</v>
      </c>
      <c r="C56" s="100">
        <v>445.2</v>
      </c>
      <c r="D56" s="101">
        <f t="shared" si="2"/>
        <v>1244.78</v>
      </c>
      <c r="E56" s="105">
        <v>7381545.3999999994</v>
      </c>
      <c r="F56" s="105">
        <v>19916.48</v>
      </c>
      <c r="G56" s="106">
        <v>0</v>
      </c>
      <c r="H56" s="106">
        <f t="shared" si="3"/>
        <v>0</v>
      </c>
      <c r="I56" s="106">
        <v>890</v>
      </c>
      <c r="J56" s="105">
        <f t="shared" si="4"/>
        <v>-7402351.8799999999</v>
      </c>
      <c r="K56" s="66"/>
    </row>
    <row r="57" spans="1:11" x14ac:dyDescent="0.2">
      <c r="A57" s="98" t="s">
        <v>115</v>
      </c>
      <c r="B57" s="99">
        <v>705.94</v>
      </c>
      <c r="C57" s="100">
        <v>400.3</v>
      </c>
      <c r="D57" s="101">
        <f t="shared" si="2"/>
        <v>305.64000000000004</v>
      </c>
      <c r="E57" s="105">
        <v>1812445.2000000002</v>
      </c>
      <c r="F57" s="105">
        <v>4890.2400000000007</v>
      </c>
      <c r="G57" s="106">
        <v>0</v>
      </c>
      <c r="H57" s="106">
        <f t="shared" si="3"/>
        <v>0</v>
      </c>
      <c r="I57" s="106">
        <v>0</v>
      </c>
      <c r="J57" s="105">
        <f t="shared" si="4"/>
        <v>-1817335.4400000002</v>
      </c>
      <c r="K57" s="66"/>
    </row>
    <row r="58" spans="1:11" x14ac:dyDescent="0.2">
      <c r="A58" s="98" t="s">
        <v>89</v>
      </c>
      <c r="B58" s="107">
        <f t="shared" ref="B58:I58" si="5">SUM(B4:B57)</f>
        <v>259606.18000000005</v>
      </c>
      <c r="C58" s="100">
        <f t="shared" si="5"/>
        <v>106290.26000000005</v>
      </c>
      <c r="D58" s="101">
        <f t="shared" si="5"/>
        <v>153315.91999999998</v>
      </c>
      <c r="E58" s="108">
        <f t="shared" si="5"/>
        <v>909163405.60000014</v>
      </c>
      <c r="F58" s="108">
        <f t="shared" si="5"/>
        <v>2453054.7199999997</v>
      </c>
      <c r="G58" s="108">
        <f t="shared" si="5"/>
        <v>25109.640399274736</v>
      </c>
      <c r="H58" s="108">
        <f t="shared" si="5"/>
        <v>118570050.76650108</v>
      </c>
      <c r="I58" s="108">
        <f t="shared" si="5"/>
        <v>71085732</v>
      </c>
      <c r="J58" s="104">
        <f>SUM(J4:J57)</f>
        <v>-1101272243.0865011</v>
      </c>
      <c r="K58" s="66"/>
    </row>
  </sheetData>
  <mergeCells count="1">
    <mergeCell ref="A1:E1"/>
  </mergeCells>
  <pageMargins left="0" right="0" top="0.5" bottom="0" header="0.3" footer="0.3"/>
  <pageSetup scale="75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2022 Disparity (p.1-3)</vt:lpstr>
      <vt:lpstr>ATTACHMENT A Adj State Owes </vt:lpstr>
      <vt:lpstr>Attachment B Audited Local Adj.</vt:lpstr>
      <vt:lpstr>Attachment C Special Cost Diff.</vt:lpstr>
      <vt:lpstr>'2022 Disparity (p.1-3)'!Print_Area</vt:lpstr>
      <vt:lpstr>'ATTACHMENT A Adj State Owes '!Print_Area</vt:lpstr>
      <vt:lpstr>'Attachment B Audited Local Adj.'!Print_Area</vt:lpstr>
      <vt:lpstr>'Attachment C Special Cost Diff.'!Print_Area</vt:lpstr>
      <vt:lpstr>'2022 Disparity (p.1-3)'!Print_Titles</vt:lpstr>
      <vt:lpstr>REAA</vt:lpstr>
    </vt:vector>
  </TitlesOfParts>
  <Company>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ebillin</dc:creator>
  <cp:lastModifiedBy>Lobaugh, Mindy H (EED)</cp:lastModifiedBy>
  <cp:lastPrinted>2023-02-22T23:51:05Z</cp:lastPrinted>
  <dcterms:created xsi:type="dcterms:W3CDTF">1999-11-05T18:52:10Z</dcterms:created>
  <dcterms:modified xsi:type="dcterms:W3CDTF">2023-03-01T17:53:14Z</dcterms:modified>
</cp:coreProperties>
</file>