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G:\SF Facilities\Facilities\Publications\Cost Model\23rd Edition 2024\"/>
    </mc:Choice>
  </mc:AlternateContent>
  <xr:revisionPtr revIDLastSave="0" documentId="13_ncr:1_{6742A351-02A4-40CB-97C6-0D8CFEE93836}" xr6:coauthVersionLast="47" xr6:coauthVersionMax="47" xr10:uidLastSave="{00000000-0000-0000-0000-000000000000}"/>
  <bookViews>
    <workbookView xWindow="-23415" yWindow="2055" windowWidth="21600" windowHeight="11385" xr2:uid="{00000000-000D-0000-FFFF-FFFF00000000}"/>
  </bookViews>
  <sheets>
    <sheet name="Instructions" sheetId="23" r:id="rId1"/>
    <sheet name="Project Summary" sheetId="18" r:id="rId2"/>
    <sheet name="1.00 Instructional Resource" sheetId="1" r:id="rId3"/>
    <sheet name="2.00 General Support Supplement" sheetId="3" r:id="rId4"/>
    <sheet name="3.00 Special Requirements" sheetId="4" r:id="rId5"/>
    <sheet name="4.00 Site Work" sheetId="5" r:id="rId6"/>
    <sheet name="5.00 General Requirements" sheetId="6" r:id="rId7"/>
    <sheet name="6.00 Geographic Cost Factor" sheetId="7" r:id="rId8"/>
    <sheet name="7.00 Size Factor" sheetId="8" r:id="rId9"/>
    <sheet name="8.00 Contingencies" sheetId="9" r:id="rId10"/>
    <sheet name="9.00 Project Overhead and Other" sheetId="10" r:id="rId11"/>
    <sheet name="11.00 Renovation" sheetId="11" r:id="rId12"/>
    <sheet name="12.00 Hazmat Removal" sheetId="12" r:id="rId13"/>
    <sheet name="13.00 General Requirements" sheetId="13" r:id="rId14"/>
    <sheet name="14.00 Geographic Factor" sheetId="14" r:id="rId15"/>
    <sheet name="15.00 Dollar Adjustment Factor" sheetId="24" r:id="rId16"/>
    <sheet name="16.00 Contingencies" sheetId="16" r:id="rId17"/>
    <sheet name="17.00 Project Overhead" sheetId="17" r:id="rId18"/>
    <sheet name="General Summary" sheetId="19" r:id="rId19"/>
    <sheet name="Notes" sheetId="20" r:id="rId20"/>
    <sheet name="Location Table" sheetId="26" state="hidden" r:id="rId21"/>
    <sheet name="GACF Table" sheetId="27" state="hidden" r:id="rId22"/>
  </sheets>
  <definedNames>
    <definedName name="_xlnm.Print_Titles" localSheetId="11">'11.00 Renovation'!$1:$4</definedName>
    <definedName name="_xlnm.Print_Titles" localSheetId="12">'12.00 Hazmat Removal'!$1:$3</definedName>
    <definedName name="_xlnm.Print_Titles" localSheetId="5">'4.00 Site Work'!$1:$4</definedName>
    <definedName name="_xlnm.Print_Titles" localSheetId="21">'GACF Table'!$1:$2</definedName>
    <definedName name="_xlnm.Print_Titles" localSheetId="18">'General Summary'!$1:$4</definedName>
    <definedName name="_xlnm.Print_Titles" localSheetId="0">Instructions!$1:$1</definedName>
    <definedName name="_xlnm.Print_Titles" localSheetId="20">'Location Table'!$1:$2</definedName>
    <definedName name="_xlnm.Print_Titles" localSheetId="19">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2" l="1"/>
  <c r="B6" i="14"/>
  <c r="D6" i="14" s="1"/>
  <c r="B6" i="7"/>
  <c r="D6" i="7" s="1"/>
  <c r="G27" i="24" l="1"/>
  <c r="G28" i="8"/>
  <c r="E250" i="19" l="1"/>
  <c r="E101" i="19"/>
  <c r="G8" i="16" l="1"/>
  <c r="G9" i="16" s="1"/>
  <c r="C3" i="24"/>
  <c r="C2" i="24"/>
  <c r="A3" i="24"/>
  <c r="A2" i="24"/>
  <c r="C192" i="19" l="1"/>
  <c r="D192" i="19"/>
  <c r="E192" i="19"/>
  <c r="F192" i="19" s="1"/>
  <c r="E77" i="11" l="1"/>
  <c r="E145" i="19" l="1"/>
  <c r="D145" i="19"/>
  <c r="E30" i="11"/>
  <c r="F145" i="19" l="1"/>
  <c r="C2" i="12"/>
  <c r="C2" i="1" l="1"/>
  <c r="D88" i="19" l="1"/>
  <c r="E88" i="19"/>
  <c r="E87" i="19"/>
  <c r="E86" i="19"/>
  <c r="E85" i="19"/>
  <c r="D87" i="19"/>
  <c r="D86" i="19"/>
  <c r="D85" i="19"/>
  <c r="F85" i="19" l="1"/>
  <c r="C2" i="7"/>
  <c r="C3" i="7"/>
  <c r="E210" i="19" l="1"/>
  <c r="D210" i="19"/>
  <c r="F210" i="19" l="1"/>
  <c r="E21" i="19"/>
  <c r="D21" i="19"/>
  <c r="E9" i="3"/>
  <c r="F21" i="19" l="1"/>
  <c r="E95" i="11"/>
  <c r="E53" i="19" l="1"/>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D64" i="19"/>
  <c r="D65" i="19"/>
  <c r="D66" i="19"/>
  <c r="D67" i="19"/>
  <c r="D68" i="19"/>
  <c r="D69" i="19"/>
  <c r="D70" i="19"/>
  <c r="D71" i="19"/>
  <c r="D72" i="19"/>
  <c r="D73" i="19"/>
  <c r="D74" i="19"/>
  <c r="D75" i="19"/>
  <c r="D76" i="19"/>
  <c r="D77" i="19"/>
  <c r="D78" i="19"/>
  <c r="D79" i="19"/>
  <c r="D80" i="19"/>
  <c r="D81" i="19"/>
  <c r="D82" i="19"/>
  <c r="D83" i="19"/>
  <c r="D84" i="19"/>
  <c r="E22" i="5"/>
  <c r="F67" i="19" l="1"/>
  <c r="E20" i="5"/>
  <c r="D62" i="19"/>
  <c r="F62" i="19" s="1"/>
  <c r="D63" i="19"/>
  <c r="E18" i="5"/>
  <c r="E17" i="5"/>
  <c r="D60" i="19"/>
  <c r="D61" i="19"/>
  <c r="E15" i="5"/>
  <c r="E16" i="5"/>
  <c r="F65" i="19" l="1"/>
  <c r="F63" i="19"/>
  <c r="F61" i="19"/>
  <c r="F60" i="19"/>
  <c r="E219" i="19" l="1"/>
  <c r="E220" i="19"/>
  <c r="D219" i="19"/>
  <c r="D220" i="19"/>
  <c r="E213" i="19"/>
  <c r="D213" i="19"/>
  <c r="D209" i="19"/>
  <c r="E209" i="19"/>
  <c r="D206" i="19"/>
  <c r="E206" i="19"/>
  <c r="E195" i="19"/>
  <c r="E196" i="19"/>
  <c r="E197" i="19"/>
  <c r="E198" i="19"/>
  <c r="D195" i="19"/>
  <c r="D196" i="19"/>
  <c r="D197" i="19"/>
  <c r="D198" i="19"/>
  <c r="D193" i="19"/>
  <c r="E193" i="19"/>
  <c r="D188" i="19"/>
  <c r="E188" i="19"/>
  <c r="D184" i="19"/>
  <c r="E184" i="19"/>
  <c r="D185" i="19"/>
  <c r="E185" i="19"/>
  <c r="D186" i="19"/>
  <c r="E186" i="19"/>
  <c r="D181" i="19"/>
  <c r="E181" i="19"/>
  <c r="D182" i="19"/>
  <c r="E182" i="19"/>
  <c r="D176" i="19"/>
  <c r="E176" i="19"/>
  <c r="F219" i="19" l="1"/>
  <c r="F220" i="19"/>
  <c r="F209" i="19"/>
  <c r="F213" i="19"/>
  <c r="F198" i="19"/>
  <c r="F197" i="19"/>
  <c r="F206" i="19"/>
  <c r="F195" i="19"/>
  <c r="F188" i="19"/>
  <c r="F196" i="19"/>
  <c r="F193" i="19"/>
  <c r="F185" i="19"/>
  <c r="F176" i="19"/>
  <c r="F186" i="19"/>
  <c r="F182" i="19"/>
  <c r="F184" i="19"/>
  <c r="F181" i="19"/>
  <c r="E167" i="19"/>
  <c r="E168" i="19"/>
  <c r="E169" i="19"/>
  <c r="E170" i="19"/>
  <c r="E171" i="19"/>
  <c r="E172" i="19"/>
  <c r="E173" i="19"/>
  <c r="D167" i="19"/>
  <c r="D168" i="19"/>
  <c r="D169" i="19"/>
  <c r="D170" i="19"/>
  <c r="D171" i="19"/>
  <c r="D172" i="19"/>
  <c r="D173" i="19"/>
  <c r="E159" i="19"/>
  <c r="D159" i="19"/>
  <c r="E153" i="19"/>
  <c r="D153" i="19"/>
  <c r="E148" i="19"/>
  <c r="E149" i="19"/>
  <c r="E150" i="19"/>
  <c r="D149" i="19"/>
  <c r="D150" i="19"/>
  <c r="D142" i="19"/>
  <c r="E142" i="19"/>
  <c r="E140" i="19"/>
  <c r="D140" i="19"/>
  <c r="E137" i="19"/>
  <c r="D137" i="19"/>
  <c r="E126" i="19"/>
  <c r="E127" i="19"/>
  <c r="D126" i="19"/>
  <c r="D127" i="19"/>
  <c r="E122" i="19"/>
  <c r="E123" i="19"/>
  <c r="E121" i="19"/>
  <c r="D122" i="19"/>
  <c r="D123" i="19"/>
  <c r="D121" i="19"/>
  <c r="F168" i="19" l="1"/>
  <c r="F167" i="19"/>
  <c r="F173" i="19"/>
  <c r="F171" i="19"/>
  <c r="F169" i="19"/>
  <c r="F159" i="19"/>
  <c r="F170" i="19"/>
  <c r="F172" i="19"/>
  <c r="F137" i="19"/>
  <c r="F149" i="19"/>
  <c r="F153" i="19"/>
  <c r="F150" i="19"/>
  <c r="F140" i="19"/>
  <c r="F142" i="19"/>
  <c r="F126" i="19"/>
  <c r="F121" i="19"/>
  <c r="F127" i="19"/>
  <c r="F123" i="19"/>
  <c r="F122" i="19"/>
  <c r="F86" i="19"/>
  <c r="F87" i="19"/>
  <c r="F82" i="19"/>
  <c r="D55" i="19"/>
  <c r="D56" i="19"/>
  <c r="D57" i="19"/>
  <c r="D58" i="19"/>
  <c r="D59" i="19"/>
  <c r="E52" i="19"/>
  <c r="D52" i="19"/>
  <c r="E47" i="19"/>
  <c r="D47" i="19"/>
  <c r="F77" i="19" l="1"/>
  <c r="F76" i="19"/>
  <c r="F79" i="19"/>
  <c r="F80" i="19"/>
  <c r="F78" i="19"/>
  <c r="F57" i="19"/>
  <c r="F47" i="19"/>
  <c r="F70" i="19"/>
  <c r="F56" i="19"/>
  <c r="F72" i="19"/>
  <c r="F71" i="19"/>
  <c r="F55" i="19"/>
  <c r="F58" i="19"/>
  <c r="F66" i="19"/>
  <c r="F64" i="19"/>
  <c r="F59" i="19"/>
  <c r="F68" i="19"/>
  <c r="F52" i="19"/>
  <c r="E40" i="19"/>
  <c r="D40" i="19"/>
  <c r="F40" i="19" l="1"/>
  <c r="E39" i="19" l="1"/>
  <c r="D39" i="19"/>
  <c r="E35" i="19"/>
  <c r="E36" i="19"/>
  <c r="E37" i="19"/>
  <c r="D35" i="19"/>
  <c r="D36" i="19"/>
  <c r="E29" i="19"/>
  <c r="D29" i="19"/>
  <c r="E20" i="19"/>
  <c r="D20" i="19"/>
  <c r="D3" i="20"/>
  <c r="D2" i="20"/>
  <c r="A3" i="20"/>
  <c r="A2" i="20"/>
  <c r="D3" i="19"/>
  <c r="D2" i="19"/>
  <c r="A3" i="19"/>
  <c r="A2" i="19"/>
  <c r="C3" i="17"/>
  <c r="C2" i="17"/>
  <c r="A3" i="17"/>
  <c r="A2" i="17"/>
  <c r="C3" i="16"/>
  <c r="C2" i="16"/>
  <c r="A3" i="16"/>
  <c r="A2" i="16"/>
  <c r="C3" i="14"/>
  <c r="C2" i="14"/>
  <c r="A3" i="14"/>
  <c r="A2" i="14"/>
  <c r="C3" i="13"/>
  <c r="C2" i="13"/>
  <c r="A3" i="13"/>
  <c r="A2" i="13"/>
  <c r="C3" i="11"/>
  <c r="C2" i="11"/>
  <c r="A3" i="11"/>
  <c r="A2" i="11"/>
  <c r="C3" i="10"/>
  <c r="C2" i="10"/>
  <c r="A3" i="10"/>
  <c r="A2" i="10"/>
  <c r="C3" i="8"/>
  <c r="C2" i="8"/>
  <c r="A3" i="8"/>
  <c r="A2" i="8"/>
  <c r="C3" i="9"/>
  <c r="C2" i="9"/>
  <c r="A3" i="9"/>
  <c r="A2" i="9"/>
  <c r="A3" i="7"/>
  <c r="A2" i="7"/>
  <c r="C3" i="6"/>
  <c r="C2" i="6"/>
  <c r="A3" i="6"/>
  <c r="A2" i="6"/>
  <c r="C3" i="5"/>
  <c r="C2" i="5"/>
  <c r="A3" i="5"/>
  <c r="A2" i="5"/>
  <c r="C3" i="4"/>
  <c r="C2" i="4"/>
  <c r="A3" i="4"/>
  <c r="A2" i="4"/>
  <c r="C3" i="3"/>
  <c r="C2" i="3"/>
  <c r="A3" i="3"/>
  <c r="A2" i="3"/>
  <c r="C3" i="1"/>
  <c r="A3" i="1"/>
  <c r="A2" i="1"/>
  <c r="F39" i="19" l="1"/>
  <c r="F35" i="19"/>
  <c r="F36" i="19"/>
  <c r="F29" i="19"/>
  <c r="F20" i="19"/>
  <c r="E105" i="11"/>
  <c r="E104" i="11"/>
  <c r="E98" i="11"/>
  <c r="E94" i="11"/>
  <c r="E80" i="11"/>
  <c r="E81" i="11"/>
  <c r="E82" i="11"/>
  <c r="E83" i="11"/>
  <c r="E78" i="11"/>
  <c r="E73" i="11"/>
  <c r="E69" i="11"/>
  <c r="E70" i="11"/>
  <c r="E71" i="11"/>
  <c r="E67" i="11"/>
  <c r="E66" i="11"/>
  <c r="E61" i="11"/>
  <c r="E57" i="11"/>
  <c r="E53" i="11"/>
  <c r="E44" i="11"/>
  <c r="E38" i="11"/>
  <c r="E35" i="11"/>
  <c r="E34" i="11"/>
  <c r="E27" i="11"/>
  <c r="E25" i="11"/>
  <c r="E22" i="11" l="1"/>
  <c r="E12" i="11"/>
  <c r="E11" i="11"/>
  <c r="E6" i="11"/>
  <c r="E7" i="11"/>
  <c r="E8" i="11"/>
  <c r="E42" i="5" l="1"/>
  <c r="E41" i="5"/>
  <c r="E37" i="5"/>
  <c r="E34" i="5"/>
  <c r="E35" i="5"/>
  <c r="E33" i="5"/>
  <c r="E32" i="5"/>
  <c r="E31" i="5"/>
  <c r="E27" i="5"/>
  <c r="E26" i="5"/>
  <c r="E25" i="5"/>
  <c r="E14" i="5"/>
  <c r="E13" i="5"/>
  <c r="E12" i="5"/>
  <c r="E23" i="5"/>
  <c r="E21" i="5"/>
  <c r="E19" i="5"/>
  <c r="E11" i="5"/>
  <c r="E10" i="5"/>
  <c r="E7" i="5" l="1"/>
  <c r="E19" i="4" l="1"/>
  <c r="E11" i="4"/>
  <c r="E12" i="4"/>
  <c r="E7" i="4"/>
  <c r="E8" i="4"/>
  <c r="E17" i="3"/>
  <c r="E8" i="3"/>
  <c r="D148" i="19" l="1"/>
  <c r="F148" i="19" s="1"/>
  <c r="E40" i="5"/>
  <c r="E91" i="11"/>
  <c r="E33" i="11"/>
  <c r="D16" i="17"/>
  <c r="D16" i="10"/>
  <c r="C14" i="18"/>
  <c r="B14" i="18"/>
  <c r="F259" i="19"/>
  <c r="F260" i="19"/>
  <c r="F262" i="19"/>
  <c r="E259" i="19"/>
  <c r="E260" i="19"/>
  <c r="E261" i="19"/>
  <c r="E262" i="19"/>
  <c r="E263" i="19"/>
  <c r="E264" i="19"/>
  <c r="E265" i="19"/>
  <c r="E266" i="19"/>
  <c r="F110" i="19"/>
  <c r="F111" i="19"/>
  <c r="F113" i="19"/>
  <c r="E110" i="19"/>
  <c r="E111" i="19"/>
  <c r="E112" i="19"/>
  <c r="E113" i="19"/>
  <c r="E114" i="19"/>
  <c r="E115" i="19"/>
  <c r="E116" i="19"/>
  <c r="E117" i="19"/>
  <c r="E109" i="19"/>
  <c r="E258" i="19"/>
  <c r="C11" i="18"/>
  <c r="C12" i="18"/>
  <c r="C10" i="18"/>
  <c r="B10" i="18"/>
  <c r="B11" i="18"/>
  <c r="B12" i="18"/>
  <c r="E43" i="5"/>
  <c r="E30" i="5"/>
  <c r="E29" i="5"/>
  <c r="D130" i="19"/>
  <c r="E130" i="19"/>
  <c r="E15" i="11"/>
  <c r="D236" i="19"/>
  <c r="E236" i="19"/>
  <c r="D235" i="19"/>
  <c r="E235" i="19"/>
  <c r="E16" i="12"/>
  <c r="E17" i="12"/>
  <c r="E6" i="12"/>
  <c r="E7" i="12"/>
  <c r="E8" i="12"/>
  <c r="E9" i="12"/>
  <c r="E10" i="12"/>
  <c r="E11" i="12"/>
  <c r="E12" i="12"/>
  <c r="E13" i="12"/>
  <c r="E14" i="12"/>
  <c r="E15" i="12"/>
  <c r="E18" i="12"/>
  <c r="E19" i="12"/>
  <c r="D225" i="19"/>
  <c r="E225" i="19"/>
  <c r="D226" i="19"/>
  <c r="E226" i="19"/>
  <c r="D227" i="19"/>
  <c r="E227" i="19"/>
  <c r="D228" i="19"/>
  <c r="E228" i="19"/>
  <c r="D229" i="19"/>
  <c r="E229" i="19"/>
  <c r="D230" i="19"/>
  <c r="E230" i="19"/>
  <c r="D231" i="19"/>
  <c r="E231" i="19"/>
  <c r="D232" i="19"/>
  <c r="E232" i="19"/>
  <c r="D233" i="19"/>
  <c r="E233" i="19"/>
  <c r="D234" i="19"/>
  <c r="E234" i="19"/>
  <c r="D237" i="19"/>
  <c r="E237" i="19"/>
  <c r="D238" i="19"/>
  <c r="E238" i="19"/>
  <c r="D125" i="19"/>
  <c r="E125" i="19"/>
  <c r="D129" i="19"/>
  <c r="E129" i="19"/>
  <c r="D132" i="19"/>
  <c r="E132" i="19"/>
  <c r="D133" i="19"/>
  <c r="E133" i="19"/>
  <c r="D134" i="19"/>
  <c r="E134" i="19"/>
  <c r="D135" i="19"/>
  <c r="E135" i="19"/>
  <c r="D136" i="19"/>
  <c r="E136" i="19"/>
  <c r="D138" i="19"/>
  <c r="E138" i="19"/>
  <c r="D139" i="19"/>
  <c r="E139" i="19"/>
  <c r="D141" i="19"/>
  <c r="E141" i="19"/>
  <c r="D143" i="19"/>
  <c r="E143" i="19"/>
  <c r="D146" i="19"/>
  <c r="E146" i="19"/>
  <c r="D147" i="19"/>
  <c r="E147" i="19"/>
  <c r="D152" i="19"/>
  <c r="E152" i="19"/>
  <c r="D154" i="19"/>
  <c r="E154" i="19"/>
  <c r="D155" i="19"/>
  <c r="E155" i="19"/>
  <c r="D156" i="19"/>
  <c r="E156" i="19"/>
  <c r="D157" i="19"/>
  <c r="E157" i="19"/>
  <c r="D158" i="19"/>
  <c r="E158" i="19"/>
  <c r="D160" i="19"/>
  <c r="E160" i="19"/>
  <c r="D161" i="19"/>
  <c r="E161" i="19"/>
  <c r="D162" i="19"/>
  <c r="E162" i="19"/>
  <c r="D164" i="19"/>
  <c r="E164" i="19"/>
  <c r="D165" i="19"/>
  <c r="E165" i="19"/>
  <c r="D166" i="19"/>
  <c r="E166" i="19"/>
  <c r="D175" i="19"/>
  <c r="E175" i="19"/>
  <c r="D177" i="19"/>
  <c r="E177" i="19"/>
  <c r="D179" i="19"/>
  <c r="E179" i="19"/>
  <c r="D180" i="19"/>
  <c r="E180" i="19"/>
  <c r="D183" i="19"/>
  <c r="E183" i="19"/>
  <c r="D187" i="19"/>
  <c r="E187" i="19"/>
  <c r="D189" i="19"/>
  <c r="E189" i="19"/>
  <c r="D190" i="19"/>
  <c r="E190" i="19"/>
  <c r="D191" i="19"/>
  <c r="E191" i="19"/>
  <c r="D194" i="19"/>
  <c r="E194" i="19"/>
  <c r="D199" i="19"/>
  <c r="E199" i="19"/>
  <c r="D201" i="19"/>
  <c r="E201" i="19"/>
  <c r="D202" i="19"/>
  <c r="E202" i="19"/>
  <c r="D203" i="19"/>
  <c r="E203" i="19"/>
  <c r="D204" i="19"/>
  <c r="E204" i="19"/>
  <c r="D205" i="19"/>
  <c r="E205" i="19"/>
  <c r="D207" i="19"/>
  <c r="E207" i="19"/>
  <c r="D208" i="19"/>
  <c r="E208" i="19"/>
  <c r="D212" i="19"/>
  <c r="E212" i="19"/>
  <c r="D214" i="19"/>
  <c r="E214" i="19"/>
  <c r="D215" i="19"/>
  <c r="E215" i="19"/>
  <c r="D216" i="19"/>
  <c r="E216" i="19"/>
  <c r="D217" i="19"/>
  <c r="E217" i="19"/>
  <c r="D218" i="19"/>
  <c r="E218" i="19"/>
  <c r="D222" i="19"/>
  <c r="E222" i="19"/>
  <c r="D9" i="16"/>
  <c r="E254" i="19" s="1"/>
  <c r="E17" i="11"/>
  <c r="E18" i="11"/>
  <c r="E19" i="11"/>
  <c r="E20" i="11"/>
  <c r="E21" i="11"/>
  <c r="E23" i="11"/>
  <c r="E24" i="11"/>
  <c r="E26" i="11"/>
  <c r="E31" i="11"/>
  <c r="E32" i="11"/>
  <c r="E37" i="11"/>
  <c r="E39" i="11"/>
  <c r="E40" i="11"/>
  <c r="E41" i="11"/>
  <c r="E42" i="11"/>
  <c r="E43" i="11"/>
  <c r="E45" i="11"/>
  <c r="E46" i="11"/>
  <c r="E47" i="11"/>
  <c r="E49" i="11"/>
  <c r="E50" i="11"/>
  <c r="E51" i="11"/>
  <c r="E52" i="11"/>
  <c r="E54" i="11"/>
  <c r="E55" i="11"/>
  <c r="E56" i="11"/>
  <c r="E60" i="11"/>
  <c r="E64" i="11"/>
  <c r="E65" i="11"/>
  <c r="E68" i="11"/>
  <c r="E72" i="11"/>
  <c r="E74" i="11"/>
  <c r="E75" i="11"/>
  <c r="E76" i="11"/>
  <c r="E79" i="11"/>
  <c r="E86" i="11"/>
  <c r="E87" i="11"/>
  <c r="E88" i="11"/>
  <c r="E89" i="11"/>
  <c r="E90" i="11"/>
  <c r="E92" i="11"/>
  <c r="E93" i="11"/>
  <c r="E97" i="11"/>
  <c r="E99" i="11"/>
  <c r="E100" i="11"/>
  <c r="E101" i="11"/>
  <c r="E102" i="11"/>
  <c r="E103" i="11"/>
  <c r="F258" i="19"/>
  <c r="E10" i="11"/>
  <c r="E14" i="11"/>
  <c r="E28" i="11"/>
  <c r="E58" i="11"/>
  <c r="E62" i="11"/>
  <c r="E84" i="11"/>
  <c r="E107" i="11"/>
  <c r="E257" i="19"/>
  <c r="E253" i="19"/>
  <c r="D254" i="19"/>
  <c r="E247" i="19"/>
  <c r="E243" i="19"/>
  <c r="E242" i="19"/>
  <c r="E241" i="19"/>
  <c r="F109" i="19"/>
  <c r="E5" i="1"/>
  <c r="E6" i="1"/>
  <c r="E7" i="1"/>
  <c r="E8" i="1"/>
  <c r="E9" i="1"/>
  <c r="E10" i="1"/>
  <c r="E11" i="1"/>
  <c r="E12" i="1"/>
  <c r="E13" i="1"/>
  <c r="E14" i="1"/>
  <c r="E6" i="3"/>
  <c r="E7" i="3"/>
  <c r="E10" i="3"/>
  <c r="E11" i="3"/>
  <c r="E12" i="3"/>
  <c r="E13" i="3"/>
  <c r="E14" i="3"/>
  <c r="E15" i="3"/>
  <c r="E16" i="3"/>
  <c r="E18" i="3"/>
  <c r="E19" i="3"/>
  <c r="E6" i="4"/>
  <c r="E9" i="4"/>
  <c r="E10" i="4"/>
  <c r="E13" i="4"/>
  <c r="E14" i="4"/>
  <c r="E15" i="4"/>
  <c r="E16" i="4"/>
  <c r="E17" i="4"/>
  <c r="E18" i="4"/>
  <c r="E20" i="4"/>
  <c r="E6" i="5"/>
  <c r="E8" i="5"/>
  <c r="E9" i="5"/>
  <c r="E24" i="5"/>
  <c r="E28" i="5"/>
  <c r="E36" i="5"/>
  <c r="E38" i="5"/>
  <c r="E39" i="5"/>
  <c r="C15" i="1"/>
  <c r="C5" i="3" s="1"/>
  <c r="D9" i="9"/>
  <c r="E105" i="19" s="1"/>
  <c r="E108" i="19"/>
  <c r="D6" i="19"/>
  <c r="E6" i="19"/>
  <c r="D7" i="19"/>
  <c r="E7" i="19"/>
  <c r="D8" i="19"/>
  <c r="E8" i="19"/>
  <c r="D9" i="19"/>
  <c r="E9" i="19"/>
  <c r="D10" i="19"/>
  <c r="E10" i="19"/>
  <c r="D11" i="19"/>
  <c r="E11" i="19"/>
  <c r="D12" i="19"/>
  <c r="E12" i="19"/>
  <c r="D13" i="19"/>
  <c r="E13" i="19"/>
  <c r="D14" i="19"/>
  <c r="E14" i="19"/>
  <c r="D15" i="19"/>
  <c r="E15" i="19"/>
  <c r="D18" i="19"/>
  <c r="E18" i="19"/>
  <c r="D19" i="19"/>
  <c r="E19" i="19"/>
  <c r="D22" i="19"/>
  <c r="E22" i="19"/>
  <c r="D23" i="19"/>
  <c r="E23" i="19"/>
  <c r="D24" i="19"/>
  <c r="E24" i="19"/>
  <c r="D25" i="19"/>
  <c r="E25" i="19"/>
  <c r="D26" i="19"/>
  <c r="E26" i="19"/>
  <c r="D27" i="19"/>
  <c r="E27" i="19"/>
  <c r="D28" i="19"/>
  <c r="E28" i="19"/>
  <c r="D30" i="19"/>
  <c r="E30" i="19"/>
  <c r="D31" i="19"/>
  <c r="E31" i="19"/>
  <c r="D34" i="19"/>
  <c r="E34" i="19"/>
  <c r="D37" i="19"/>
  <c r="D38" i="19"/>
  <c r="E38" i="19"/>
  <c r="D41" i="19"/>
  <c r="E41" i="19"/>
  <c r="D42" i="19"/>
  <c r="E42" i="19"/>
  <c r="D43" i="19"/>
  <c r="E43" i="19"/>
  <c r="D44" i="19"/>
  <c r="E44" i="19"/>
  <c r="D45" i="19"/>
  <c r="E45" i="19"/>
  <c r="D46" i="19"/>
  <c r="E46" i="19"/>
  <c r="D48" i="19"/>
  <c r="E48" i="19"/>
  <c r="D51" i="19"/>
  <c r="E51" i="19"/>
  <c r="D53" i="19"/>
  <c r="D54" i="19"/>
  <c r="D105" i="19"/>
  <c r="E104" i="19"/>
  <c r="E98" i="19"/>
  <c r="E94" i="19"/>
  <c r="E93" i="19"/>
  <c r="E92" i="19"/>
  <c r="D270" i="19"/>
  <c r="C6" i="18"/>
  <c r="C20" i="3" l="1"/>
  <c r="F235" i="19"/>
  <c r="F84" i="19"/>
  <c r="F81" i="19"/>
  <c r="F88" i="19"/>
  <c r="F41" i="19"/>
  <c r="F31" i="19"/>
  <c r="F48" i="19"/>
  <c r="F43" i="19"/>
  <c r="F37" i="19"/>
  <c r="F45" i="19"/>
  <c r="D16" i="19"/>
  <c r="D32" i="19" s="1"/>
  <c r="F83" i="19"/>
  <c r="F73" i="19"/>
  <c r="F54" i="19"/>
  <c r="F51" i="19"/>
  <c r="F46" i="19"/>
  <c r="F44" i="19"/>
  <c r="F38" i="19"/>
  <c r="F34" i="19"/>
  <c r="F30" i="19"/>
  <c r="F27" i="19"/>
  <c r="F19" i="19"/>
  <c r="F13" i="19"/>
  <c r="F7" i="19"/>
  <c r="D14" i="18"/>
  <c r="F222" i="19"/>
  <c r="F194" i="19"/>
  <c r="F177" i="19"/>
  <c r="F154" i="19"/>
  <c r="F147" i="19"/>
  <c r="F143" i="19"/>
  <c r="F125" i="19"/>
  <c r="F199" i="19"/>
  <c r="F191" i="19"/>
  <c r="F141" i="19"/>
  <c r="F238" i="19"/>
  <c r="F226" i="19"/>
  <c r="F28" i="19"/>
  <c r="F129" i="19"/>
  <c r="F215" i="19"/>
  <c r="F189" i="19"/>
  <c r="F179" i="19"/>
  <c r="F160" i="19"/>
  <c r="F155" i="19"/>
  <c r="F146" i="19"/>
  <c r="F234" i="19"/>
  <c r="F232" i="19"/>
  <c r="F130" i="19"/>
  <c r="F18" i="19"/>
  <c r="F14" i="19"/>
  <c r="F218" i="19"/>
  <c r="F212" i="19"/>
  <c r="F202" i="19"/>
  <c r="F175" i="19"/>
  <c r="F165" i="19"/>
  <c r="F162" i="19"/>
  <c r="F157" i="19"/>
  <c r="F152" i="19"/>
  <c r="F138" i="19"/>
  <c r="F135" i="19"/>
  <c r="F133" i="19"/>
  <c r="F230" i="19"/>
  <c r="F75" i="19"/>
  <c r="F227" i="19"/>
  <c r="F74" i="19"/>
  <c r="F237" i="19"/>
  <c r="F236" i="19"/>
  <c r="F233" i="19"/>
  <c r="F231" i="19"/>
  <c r="F229" i="19"/>
  <c r="F228" i="19"/>
  <c r="F225" i="19"/>
  <c r="F217" i="19"/>
  <c r="F216" i="19"/>
  <c r="F214" i="19"/>
  <c r="F208" i="19"/>
  <c r="F207" i="19"/>
  <c r="F205" i="19"/>
  <c r="F204" i="19"/>
  <c r="F203" i="19"/>
  <c r="F201" i="19"/>
  <c r="F190" i="19"/>
  <c r="F187" i="19"/>
  <c r="F183" i="19"/>
  <c r="F180" i="19"/>
  <c r="F166" i="19"/>
  <c r="F164" i="19"/>
  <c r="F161" i="19"/>
  <c r="F158" i="19"/>
  <c r="F156" i="19"/>
  <c r="F139" i="19"/>
  <c r="F136" i="19"/>
  <c r="F134" i="19"/>
  <c r="F132" i="19"/>
  <c r="F42" i="19"/>
  <c r="F26" i="19"/>
  <c r="F24" i="19"/>
  <c r="F23" i="19"/>
  <c r="F22" i="19"/>
  <c r="D11" i="18"/>
  <c r="F25" i="19"/>
  <c r="F15" i="19"/>
  <c r="F11" i="19"/>
  <c r="F9" i="19"/>
  <c r="D10" i="18"/>
  <c r="F69" i="19"/>
  <c r="F53" i="19"/>
  <c r="F12" i="19"/>
  <c r="F10" i="19"/>
  <c r="F8" i="19"/>
  <c r="F6" i="19"/>
  <c r="E15" i="1"/>
  <c r="E5" i="3" s="1"/>
  <c r="E20" i="3" s="1"/>
  <c r="E5" i="4" s="1"/>
  <c r="E21" i="4" s="1"/>
  <c r="E5" i="5" s="1"/>
  <c r="E44" i="5" s="1"/>
  <c r="E5" i="6" s="1"/>
  <c r="E108" i="11"/>
  <c r="E5" i="12" s="1"/>
  <c r="E20" i="12" s="1"/>
  <c r="E5" i="13" s="1"/>
  <c r="E6" i="13" s="1"/>
  <c r="D12" i="18"/>
  <c r="B5" i="18" l="1"/>
  <c r="C9" i="8"/>
  <c r="D9" i="8" s="1"/>
  <c r="D6" i="8" s="1"/>
  <c r="F241" i="19"/>
  <c r="E6" i="6"/>
  <c r="E7" i="13"/>
  <c r="F223" i="19"/>
  <c r="F239" i="19" s="1"/>
  <c r="F16" i="19"/>
  <c r="F32" i="19" s="1"/>
  <c r="F49" i="19" s="1"/>
  <c r="F89" i="19" s="1"/>
  <c r="F242" i="19" l="1"/>
  <c r="E7" i="6"/>
  <c r="D5" i="18"/>
  <c r="F92" i="19"/>
  <c r="D269" i="19"/>
  <c r="D271" i="19" s="1"/>
  <c r="E8" i="13"/>
  <c r="E8" i="6"/>
  <c r="F243" i="19" l="1"/>
  <c r="F94" i="19"/>
  <c r="F93" i="19"/>
  <c r="E9" i="13"/>
  <c r="E9" i="6"/>
  <c r="F244" i="19" l="1"/>
  <c r="F245" i="19" s="1"/>
  <c r="E10" i="13"/>
  <c r="E5" i="14" s="1"/>
  <c r="E6" i="14" s="1"/>
  <c r="F95" i="19"/>
  <c r="F96" i="19" s="1"/>
  <c r="E10" i="6"/>
  <c r="E5" i="7" s="1"/>
  <c r="E6" i="7" s="1"/>
  <c r="F247" i="19" l="1"/>
  <c r="F98" i="19"/>
  <c r="F99" i="19" s="1"/>
  <c r="E7" i="14"/>
  <c r="E5" i="24" s="1"/>
  <c r="F248" i="19"/>
  <c r="E7" i="7"/>
  <c r="E5" i="8" s="1"/>
  <c r="E6" i="8" s="1"/>
  <c r="E7" i="8" s="1"/>
  <c r="C9" i="24" l="1"/>
  <c r="D9" i="24" s="1"/>
  <c r="D6" i="24" s="1"/>
  <c r="F101" i="19" l="1"/>
  <c r="F102" i="19" s="1"/>
  <c r="E5" i="9"/>
  <c r="E6" i="24"/>
  <c r="F250" i="19" s="1"/>
  <c r="E7" i="24" l="1"/>
  <c r="E5" i="16" s="1"/>
  <c r="E6" i="16" s="1"/>
  <c r="F251" i="19"/>
  <c r="E6" i="9"/>
  <c r="F253" i="19" l="1"/>
  <c r="F104" i="19"/>
  <c r="E7" i="16" l="1"/>
  <c r="E9" i="16" s="1"/>
  <c r="E7" i="9"/>
  <c r="E9" i="9" s="1"/>
  <c r="F254" i="19" l="1"/>
  <c r="F255" i="19" s="1"/>
  <c r="F105" i="19"/>
  <c r="F106" i="19" s="1"/>
  <c r="E10" i="16"/>
  <c r="E5" i="17" s="1"/>
  <c r="E12" i="17" s="1"/>
  <c r="E10" i="9"/>
  <c r="B7" i="18" s="1"/>
  <c r="F263" i="19" l="1"/>
  <c r="B6" i="18"/>
  <c r="C7" i="18"/>
  <c r="E6" i="17"/>
  <c r="E14" i="17"/>
  <c r="E10" i="17"/>
  <c r="E13" i="17"/>
  <c r="C15" i="18"/>
  <c r="E15" i="17"/>
  <c r="E269" i="19"/>
  <c r="E5" i="10"/>
  <c r="E15" i="10" s="1"/>
  <c r="C17" i="18" l="1"/>
  <c r="E270" i="19"/>
  <c r="E271" i="19" s="1"/>
  <c r="F257" i="19"/>
  <c r="C18" i="18"/>
  <c r="C16" i="18"/>
  <c r="C13" i="18"/>
  <c r="F117" i="19"/>
  <c r="D7" i="18"/>
  <c r="D6" i="18" s="1"/>
  <c r="F264" i="19"/>
  <c r="C9" i="18"/>
  <c r="F261" i="19"/>
  <c r="F265" i="19"/>
  <c r="E16" i="17"/>
  <c r="F266" i="19"/>
  <c r="E12" i="10"/>
  <c r="B18" i="18"/>
  <c r="E13" i="10"/>
  <c r="E6" i="10"/>
  <c r="E14" i="10"/>
  <c r="E10" i="10"/>
  <c r="C19" i="18" l="1"/>
  <c r="F270" i="19" s="1"/>
  <c r="D18" i="18"/>
  <c r="F115" i="19"/>
  <c r="B15" i="18"/>
  <c r="D15" i="18" s="1"/>
  <c r="F116" i="19"/>
  <c r="B9" i="18"/>
  <c r="D9" i="18" s="1"/>
  <c r="F112" i="19"/>
  <c r="F114" i="19"/>
  <c r="F267" i="19"/>
  <c r="B16" i="18"/>
  <c r="D16" i="18" s="1"/>
  <c r="F108" i="19"/>
  <c r="B17" i="18"/>
  <c r="D17" i="18" s="1"/>
  <c r="E16" i="10"/>
  <c r="B13" i="18"/>
  <c r="D13" i="18" s="1"/>
  <c r="F118" i="19" l="1"/>
  <c r="D19" i="18"/>
  <c r="B19" i="18"/>
  <c r="F269" i="19" l="1"/>
  <c r="F271"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B13" authorId="0" shapeId="0" xr:uid="{00000000-0006-0000-0100-000001000000}">
      <text>
        <r>
          <rPr>
            <sz val="8"/>
            <color indexed="81"/>
            <rFont val="Tahoma"/>
            <family val="2"/>
          </rPr>
          <t>Please describe your "Other" space on the "Notes/Assumption" worksheet at the end of the workbook and enter the space type in this cell.</t>
        </r>
      </text>
    </comment>
    <comment ref="B14" authorId="0" shapeId="0" xr:uid="{00000000-0006-0000-0100-000002000000}">
      <text>
        <r>
          <rPr>
            <sz val="8"/>
            <color indexed="81"/>
            <rFont val="Tahoma"/>
            <family val="2"/>
          </rPr>
          <t>Please describe your "Other" space on the "Notes/Assumption" worksheet at the end of the workbook and enter the space type in this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B18" authorId="0" shapeId="0" xr:uid="{00000000-0006-0000-0200-000001000000}">
      <text>
        <r>
          <rPr>
            <sz val="8"/>
            <color indexed="81"/>
            <rFont val="Tahoma"/>
            <family val="2"/>
          </rPr>
          <t>Please describe your "Other" space on the "Notes/Assumption" worksheet at the end of the workbook and enter the space type in this cell.</t>
        </r>
      </text>
    </comment>
    <comment ref="B19" authorId="0" shapeId="0" xr:uid="{00000000-0006-0000-0200-000002000000}">
      <text>
        <r>
          <rPr>
            <sz val="8"/>
            <color indexed="81"/>
            <rFont val="Tahoma"/>
            <family val="2"/>
          </rPr>
          <t>Please describe your "Other" space on the "Notes/Assumption" worksheet at the end of the workbook and enter the space type in this cell.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ncoffee</author>
  </authors>
  <commentList>
    <comment ref="B20" authorId="0" shapeId="0" xr:uid="{00000000-0006-0000-0300-000001000000}">
      <text>
        <r>
          <rPr>
            <sz val="8"/>
            <color indexed="81"/>
            <rFont val="Tahoma"/>
            <family val="2"/>
          </rPr>
          <t>Please describe your "Other Special Requirements" on the "Notes/Assumption" worksheet at the end of the workbook.</t>
        </r>
        <r>
          <rPr>
            <b/>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ncoffee</author>
  </authors>
  <commentList>
    <comment ref="B43" authorId="0" shapeId="0" xr:uid="{00000000-0006-0000-0400-000001000000}">
      <text>
        <r>
          <rPr>
            <sz val="8"/>
            <color indexed="81"/>
            <rFont val="Tahoma"/>
            <family val="2"/>
          </rPr>
          <t>Please describe your "Other Special Requirements" on the "Notes/Assumption" worksheet at the end of the workbook.</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B28" authorId="0" shapeId="0" xr:uid="{00000000-0006-0000-0A00-000001000000}">
      <text>
        <r>
          <rPr>
            <sz val="8"/>
            <color indexed="81"/>
            <rFont val="Arial"/>
            <family val="2"/>
          </rPr>
          <t xml:space="preserve">Please describe your "Other Repairs" on the "Notes/Assumption" worksheet at the end of this workbook.
</t>
        </r>
      </text>
    </comment>
    <comment ref="B58" authorId="0" shapeId="0" xr:uid="{00000000-0006-0000-0A00-000002000000}">
      <text>
        <r>
          <rPr>
            <sz val="8"/>
            <color indexed="81"/>
            <rFont val="Arial"/>
            <family val="2"/>
          </rPr>
          <t xml:space="preserve">Please describe your "Other Repairs" on the "Notes/Assumption" worksheet at the end of this workbook.
</t>
        </r>
      </text>
    </comment>
    <comment ref="B84" authorId="0" shapeId="0" xr:uid="{00000000-0006-0000-0A00-000003000000}">
      <text>
        <r>
          <rPr>
            <sz val="8"/>
            <color indexed="81"/>
            <rFont val="Arial"/>
            <family val="2"/>
          </rPr>
          <t xml:space="preserve">Please describe your "Other Repairs" on the "Notes/Assumption" worksheet at the end of this workbook.
</t>
        </r>
      </text>
    </comment>
    <comment ref="B107" authorId="0" shapeId="0" xr:uid="{00000000-0006-0000-0A00-000004000000}">
      <text>
        <r>
          <rPr>
            <sz val="8"/>
            <color indexed="81"/>
            <rFont val="Arial"/>
            <family val="2"/>
          </rPr>
          <t xml:space="preserve">Please describe your "Other Repairs" on the "Notes/Assumption" worksheet at the end of this workbook.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B19" authorId="0" shapeId="0" xr:uid="{00000000-0006-0000-0B00-000001000000}">
      <text>
        <r>
          <rPr>
            <sz val="8"/>
            <color indexed="81"/>
            <rFont val="Arial"/>
            <family val="2"/>
          </rPr>
          <t xml:space="preserve">Please describe your "Other Specific Abatement " on the "Notes/Assumption" worksheet at the end of this workbook.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Teresa Loudon</author>
  </authors>
  <commentList>
    <comment ref="C173" authorId="0" shapeId="0" xr:uid="{D7D0F8AF-6699-4DAF-97EF-4B3F3B64FE22}">
      <text>
        <r>
          <rPr>
            <sz val="8"/>
            <color indexed="81"/>
            <rFont val="Arial"/>
            <family val="2"/>
          </rPr>
          <t xml:space="preserve">Please describe your "Other Repairs" on the "Notes/Assumption" worksheet at the end of this workbook.
</t>
        </r>
      </text>
    </comment>
  </commentList>
</comments>
</file>

<file path=xl/sharedStrings.xml><?xml version="1.0" encoding="utf-8"?>
<sst xmlns="http://schemas.openxmlformats.org/spreadsheetml/2006/main" count="1587" uniqueCount="577">
  <si>
    <t>Music Room</t>
  </si>
  <si>
    <t xml:space="preserve"> NOTES:</t>
  </si>
  <si>
    <r>
      <t>Standard Classroom</t>
    </r>
    <r>
      <rPr>
        <vertAlign val="superscript"/>
        <sz val="10"/>
        <rFont val="Arial"/>
        <family val="2"/>
      </rPr>
      <t>1</t>
    </r>
  </si>
  <si>
    <r>
      <t>Kindergarten/Primary Classroom</t>
    </r>
    <r>
      <rPr>
        <vertAlign val="superscript"/>
        <sz val="10"/>
        <rFont val="Arial"/>
        <family val="2"/>
      </rPr>
      <t>2</t>
    </r>
  </si>
  <si>
    <r>
      <t>Damp Classroom/Laboratory</t>
    </r>
    <r>
      <rPr>
        <vertAlign val="superscript"/>
        <sz val="10"/>
        <rFont val="Arial"/>
        <family val="2"/>
      </rPr>
      <t>3</t>
    </r>
  </si>
  <si>
    <r>
      <t>Gymnasium</t>
    </r>
    <r>
      <rPr>
        <vertAlign val="superscript"/>
        <sz val="10"/>
        <rFont val="Arial"/>
        <family val="2"/>
      </rPr>
      <t>4</t>
    </r>
  </si>
  <si>
    <r>
      <t>2</t>
    </r>
    <r>
      <rPr>
        <sz val="9"/>
        <rFont val="Arial"/>
        <family val="2"/>
      </rPr>
      <t xml:space="preserve">  Includes a toilet.</t>
    </r>
  </si>
  <si>
    <r>
      <t>3</t>
    </r>
    <r>
      <rPr>
        <sz val="9"/>
        <rFont val="Arial"/>
        <family val="2"/>
      </rPr>
      <t xml:space="preserve">  Includes art, sciences, craft and cosmetology.</t>
    </r>
  </si>
  <si>
    <r>
      <t>4</t>
    </r>
    <r>
      <rPr>
        <sz val="9"/>
        <rFont val="Arial"/>
        <family val="2"/>
      </rPr>
      <t xml:space="preserve">  Physical education (dressing rooms and health classrooms).</t>
    </r>
  </si>
  <si>
    <t>School District:</t>
  </si>
  <si>
    <t>Project:</t>
  </si>
  <si>
    <t>General Support/Supplementary Areas</t>
  </si>
  <si>
    <t>SUBTOTAL CARRIED FORWARD (Line 1.11):</t>
  </si>
  <si>
    <t>Lockers and Showers</t>
  </si>
  <si>
    <t>Storage</t>
  </si>
  <si>
    <t>Toilets</t>
  </si>
  <si>
    <r>
      <t>1</t>
    </r>
    <r>
      <rPr>
        <sz val="9"/>
        <rFont val="Arial"/>
        <family val="2"/>
      </rPr>
      <t xml:space="preserve">  Lunch rooms, etc.</t>
    </r>
  </si>
  <si>
    <t>Special Requirements</t>
  </si>
  <si>
    <t>Cost Per Unit</t>
  </si>
  <si>
    <t>Fire Protection - Water Storage</t>
  </si>
  <si>
    <r>
      <t>Add for Crawlspace</t>
    </r>
    <r>
      <rPr>
        <vertAlign val="superscript"/>
        <sz val="10"/>
        <rFont val="Arial"/>
        <family val="2"/>
      </rPr>
      <t>1</t>
    </r>
  </si>
  <si>
    <t>Demolition of Existing Building</t>
  </si>
  <si>
    <t>Abatement of Existing Building</t>
  </si>
  <si>
    <r>
      <t>2</t>
    </r>
    <r>
      <rPr>
        <sz val="9"/>
        <rFont val="Arial"/>
        <family val="2"/>
      </rPr>
      <t xml:space="preserve"> Enter SF of building footprint that will be constructed using standard pile foundation system.</t>
    </r>
  </si>
  <si>
    <r>
      <t>3</t>
    </r>
    <r>
      <rPr>
        <sz val="9"/>
        <rFont val="Arial"/>
        <family val="2"/>
      </rPr>
      <t xml:space="preserve"> Enter SF of building footprint that will be constructed using thermopile foundation system.</t>
    </r>
  </si>
  <si>
    <r>
      <t>1</t>
    </r>
    <r>
      <rPr>
        <sz val="9"/>
        <rFont val="Arial"/>
        <family val="2"/>
      </rPr>
      <t xml:space="preserve"> Enter SF of building footprint that will be constructed using standard concrete foundations and a crawlspace.</t>
    </r>
  </si>
  <si>
    <t>Site Work (Technical Assistance Required)</t>
  </si>
  <si>
    <t>Bulk Fuel Storage</t>
  </si>
  <si>
    <t>Construction General Requirements</t>
  </si>
  <si>
    <t>Contactor's Mark-Up, Risk and Profit</t>
  </si>
  <si>
    <t>Bonds and Insurances</t>
  </si>
  <si>
    <t>Geographic Area Cost Factor</t>
  </si>
  <si>
    <t>Size Factor</t>
  </si>
  <si>
    <t>SUBTOTAL CARRIED FORWARD (Line 6.02):</t>
  </si>
  <si>
    <t>NOTE:</t>
  </si>
  <si>
    <t>Size Adjustment Factor</t>
  </si>
  <si>
    <t>SUBTOTAL (Lines 6.02 + 7.01):</t>
  </si>
  <si>
    <t>FORMULA:</t>
  </si>
  <si>
    <t>Contingencies</t>
  </si>
  <si>
    <t>SUBTOTAL CARRIED FORWARD (Line 7.02):</t>
  </si>
  <si>
    <t xml:space="preserve">Line 7.02 x </t>
  </si>
  <si>
    <t xml:space="preserve">Line 6.02 x </t>
  </si>
  <si>
    <t>Project Overhead and Other Costs</t>
  </si>
  <si>
    <t>SUBTOTAL CARRIED FORWARD (CONSTRUCTION VALUE) (Line 8.04):</t>
  </si>
  <si>
    <r>
      <t>Construction Management (by Consultant)</t>
    </r>
    <r>
      <rPr>
        <vertAlign val="superscript"/>
        <sz val="10"/>
        <rFont val="Arial"/>
        <family val="2"/>
      </rPr>
      <t>1</t>
    </r>
  </si>
  <si>
    <r>
      <t>Land Purchase Costs</t>
    </r>
    <r>
      <rPr>
        <vertAlign val="superscript"/>
        <sz val="10"/>
        <rFont val="Arial"/>
        <family val="2"/>
      </rPr>
      <t>2</t>
    </r>
  </si>
  <si>
    <r>
      <t>Site Investigation</t>
    </r>
    <r>
      <rPr>
        <vertAlign val="superscript"/>
        <sz val="10"/>
        <rFont val="Arial"/>
        <family val="2"/>
      </rPr>
      <t>2</t>
    </r>
  </si>
  <si>
    <t>Design Services Costs</t>
  </si>
  <si>
    <t>Project Contingency</t>
  </si>
  <si>
    <t xml:space="preserve"> --</t>
  </si>
  <si>
    <t>NOTES:</t>
  </si>
  <si>
    <t>FOUNDATION AND SUBSTRUCTURE</t>
  </si>
  <si>
    <t>Repairs (Estimate)</t>
  </si>
  <si>
    <t>SUPERSTRUCTURE</t>
  </si>
  <si>
    <t>EXTERIOR CLOSURE</t>
  </si>
  <si>
    <r>
      <t>Exterior Upgrades (Replace Exterior Beveled Siding)</t>
    </r>
    <r>
      <rPr>
        <vertAlign val="superscript"/>
        <sz val="10"/>
        <rFont val="Arial"/>
        <family val="2"/>
      </rPr>
      <t>1</t>
    </r>
  </si>
  <si>
    <r>
      <t>Exterior Upgrades (Repaint Existing)</t>
    </r>
    <r>
      <rPr>
        <vertAlign val="superscript"/>
        <sz val="10"/>
        <rFont val="Arial"/>
        <family val="2"/>
      </rPr>
      <t>1</t>
    </r>
  </si>
  <si>
    <r>
      <t>Exterior Insulation Finish System to Existing</t>
    </r>
    <r>
      <rPr>
        <vertAlign val="superscript"/>
        <sz val="10"/>
        <rFont val="Arial"/>
        <family val="2"/>
      </rPr>
      <t>1</t>
    </r>
  </si>
  <si>
    <t>Exterior Skin (Metal Siding)</t>
  </si>
  <si>
    <t>Insulation (Replace Insulation and Gypboard)</t>
  </si>
  <si>
    <t>Exterior Closure (Replace Doors and Frames)</t>
  </si>
  <si>
    <r>
      <t>Exterior Closure (Replace Windows)</t>
    </r>
    <r>
      <rPr>
        <vertAlign val="superscript"/>
        <sz val="10"/>
        <rFont val="Arial"/>
        <family val="2"/>
      </rPr>
      <t>2</t>
    </r>
  </si>
  <si>
    <t>Other Repairs (Estimate)</t>
  </si>
  <si>
    <t>ROOFING (Area of Roof)</t>
  </si>
  <si>
    <t>Replace Membrane Roofing</t>
  </si>
  <si>
    <t>INTERIOR CONSTRUCTION</t>
  </si>
  <si>
    <r>
      <t>1</t>
    </r>
    <r>
      <rPr>
        <sz val="9"/>
        <rFont val="Arial"/>
        <family val="2"/>
      </rPr>
      <t xml:space="preserve">  Area of exterior wall.</t>
    </r>
  </si>
  <si>
    <r>
      <t>2</t>
    </r>
    <r>
      <rPr>
        <sz val="9"/>
        <rFont val="Arial"/>
        <family val="2"/>
      </rPr>
      <t xml:space="preserve">  Area is the square footage of windows only.</t>
    </r>
  </si>
  <si>
    <t>SPECIALTIES/FURNISHINGS AND EQUIPMENT</t>
  </si>
  <si>
    <t>Smart Boards</t>
  </si>
  <si>
    <t>Replace Tack/Chalk/Marker Boards</t>
  </si>
  <si>
    <t>Replace Base Cabinet Units</t>
  </si>
  <si>
    <t>Replace Wall Hung Units</t>
  </si>
  <si>
    <t>CONVEYING (Elevators, Etc.)</t>
  </si>
  <si>
    <t>Repairs/Replacement (Estimate)</t>
  </si>
  <si>
    <t>MECHANICAL</t>
  </si>
  <si>
    <t>New Exhaust Fan</t>
  </si>
  <si>
    <t>New Cooling Systems</t>
  </si>
  <si>
    <t>New Sprinkler System (Excludes Replace Ceiling)</t>
  </si>
  <si>
    <t>Other Repairs/Replacement (Estimate)</t>
  </si>
  <si>
    <t>ELECTRICAL</t>
  </si>
  <si>
    <t>Replace Power Devices</t>
  </si>
  <si>
    <t>New Computer Outlets (Rough-In)</t>
  </si>
  <si>
    <t>New Public Address (Gym and Stage)</t>
  </si>
  <si>
    <t>New Hearing Impaired Audio System</t>
  </si>
  <si>
    <t>New Security System/CCTV</t>
  </si>
  <si>
    <t>Replace Small Fuel Oil Tank (Below Ground)</t>
  </si>
  <si>
    <t>Replace Bulk Fuel Oil Tank (Above Ground)</t>
  </si>
  <si>
    <t>Soil Remediation</t>
  </si>
  <si>
    <t>Other Specific Abatement</t>
  </si>
  <si>
    <t>SUBTOTAL CARRIED FORWARD (Line 14.02):</t>
  </si>
  <si>
    <t xml:space="preserve">Line 14.02 x </t>
  </si>
  <si>
    <t>SUBTOTAL (Lines 14.02 + 15.01):</t>
  </si>
  <si>
    <r>
      <t>1</t>
    </r>
    <r>
      <rPr>
        <sz val="9"/>
        <rFont val="Arial"/>
        <family val="2"/>
      </rPr>
      <t xml:space="preserve">  The square foot area for renovation needs to be inserted.</t>
    </r>
  </si>
  <si>
    <t>PROJECT SIZE</t>
  </si>
  <si>
    <t>CONSTRUCTION COST</t>
  </si>
  <si>
    <t>CONSTRUCTION COST PER SQUARE FOOT</t>
  </si>
  <si>
    <t>Construction Management (by Consultant)</t>
  </si>
  <si>
    <t>Land Purchase Costs</t>
  </si>
  <si>
    <t>Site Investigation</t>
  </si>
  <si>
    <t>Art</t>
  </si>
  <si>
    <t>TOTAL PROJECT COST:</t>
  </si>
  <si>
    <t>PROJECT OVERHEAD AND OTHER COSTS:</t>
  </si>
  <si>
    <t>Instructional Resource/Support Teaching Areas</t>
  </si>
  <si>
    <t>Standard Classroom</t>
  </si>
  <si>
    <t>Kindergarten/Primary Classroom</t>
  </si>
  <si>
    <t>Damp Classroom/Laboratory</t>
  </si>
  <si>
    <t>Gymnasium</t>
  </si>
  <si>
    <t>Other</t>
  </si>
  <si>
    <t>Gross Floor Area</t>
  </si>
  <si>
    <t>New School or Additions</t>
  </si>
  <si>
    <t>Renovation Work</t>
  </si>
  <si>
    <t>TOTAL NEW SCHOOL OR ADDITIONS AND RENOVATION WORK:</t>
  </si>
  <si>
    <t>Auditorium</t>
  </si>
  <si>
    <t>Administration</t>
  </si>
  <si>
    <t>Cafeteria/Food Preparation</t>
  </si>
  <si>
    <t>Mechanical/Electrical</t>
  </si>
  <si>
    <t>Add for Crawlspace</t>
  </si>
  <si>
    <t>Other Special Requirements</t>
  </si>
  <si>
    <t>Site Preparation</t>
  </si>
  <si>
    <t>Site Earthwork</t>
  </si>
  <si>
    <t>Site Improvements</t>
  </si>
  <si>
    <t>Site Structures</t>
  </si>
  <si>
    <t>Site Utilities</t>
  </si>
  <si>
    <t>Site Electrical</t>
  </si>
  <si>
    <t>Quantity</t>
  </si>
  <si>
    <t>Total</t>
  </si>
  <si>
    <t>Mobilization, General Operating Costs and Office Overhead</t>
  </si>
  <si>
    <t>Contractor's Mark-Up, Risk and Profit</t>
  </si>
  <si>
    <t>District Administrative Overhead</t>
  </si>
  <si>
    <t>Exterior Upgrades (Replace Exterior Beveled Siding)</t>
  </si>
  <si>
    <t>Exterior Upgrades (Repaint Existing)</t>
  </si>
  <si>
    <t>Exterior Insulation Finish System to Existing</t>
  </si>
  <si>
    <t>Exterior Closure (Replace Windows)</t>
  </si>
  <si>
    <t>Replace Partitions (Includes Finishes)</t>
  </si>
  <si>
    <t>Interior Painting (Walls and Ceilings)</t>
  </si>
  <si>
    <t>Replace Resilient Flooring</t>
  </si>
  <si>
    <t>Replace Ceramic Tile</t>
  </si>
  <si>
    <t>Replace Acoustical Tile Ceiling</t>
  </si>
  <si>
    <t>Replace Gypboard Ceiling</t>
  </si>
  <si>
    <t>Replace Toilet Partitions</t>
  </si>
  <si>
    <t>Replace Toilet Accessories</t>
  </si>
  <si>
    <t>Replace Heating Systems</t>
  </si>
  <si>
    <t>Replace Ventilation Systems</t>
  </si>
  <si>
    <t>New Power Panel</t>
  </si>
  <si>
    <t>Replace Lighting - Fixtures &amp; Wiring</t>
  </si>
  <si>
    <t>Replace Lighting - Fixtures Only</t>
  </si>
  <si>
    <t>Description</t>
  </si>
  <si>
    <t>Dollar Adjustment Factor</t>
  </si>
  <si>
    <t>SUBTOTAL CARRIED FORWARD (Line 15.02):</t>
  </si>
  <si>
    <t>SUBTOTAL CARRIED FORWARD (CONSTRUCTION VALUE) (Line 16.04):</t>
  </si>
  <si>
    <t>Line 16.04 x</t>
  </si>
  <si>
    <t>Adjustment Factor</t>
  </si>
  <si>
    <t>New Standby Power and Fuel Oil</t>
  </si>
  <si>
    <t>Replace Sports Equipment and Lockers (Small Gym)</t>
  </si>
  <si>
    <t>Complete Renovation (Interior) (Removal Only)</t>
  </si>
  <si>
    <t>Roof Replacement (Roof Area) (Removal Only)</t>
  </si>
  <si>
    <t>Exterior Upgrade (Number of Doors) (Removal Only)</t>
  </si>
  <si>
    <t>Replace Interiors (Removal Only)</t>
  </si>
  <si>
    <t>Replace Plumbing Fixtures (Removal Only)</t>
  </si>
  <si>
    <t>Replace Heating and Ventilation Systems (Removal Only)</t>
  </si>
  <si>
    <t>New Sprinkler System (Removal Only)</t>
  </si>
  <si>
    <t>Other Repairs/Replacement/Demolition (Estimate)</t>
  </si>
  <si>
    <t>SUBTOTAL CARRIED FORWARD (Line 12.15):</t>
  </si>
  <si>
    <t>Remove Below Ground Tank &amp; Install New Above Ground Tank</t>
  </si>
  <si>
    <t>Remove Above Ground Tank &amp; Install New Below Ground Tank</t>
  </si>
  <si>
    <t>Seismic Repairs (Estimate)</t>
  </si>
  <si>
    <t>New Addressable Fire Alarm System</t>
  </si>
  <si>
    <t>Seismic Hazard</t>
  </si>
  <si>
    <t>Replace Door Leafs and Frames</t>
  </si>
  <si>
    <t>Replace Main Service and Distribution</t>
  </si>
  <si>
    <r>
      <t>Demolition of Existing Building</t>
    </r>
    <r>
      <rPr>
        <vertAlign val="superscript"/>
        <sz val="10"/>
        <rFont val="Arial"/>
        <family val="2"/>
      </rPr>
      <t>4</t>
    </r>
  </si>
  <si>
    <r>
      <t>Abatement of Existing Building</t>
    </r>
    <r>
      <rPr>
        <vertAlign val="superscript"/>
        <sz val="10"/>
        <rFont val="Arial"/>
        <family val="2"/>
      </rPr>
      <t>4</t>
    </r>
  </si>
  <si>
    <r>
      <t>Other Special Requirements</t>
    </r>
    <r>
      <rPr>
        <vertAlign val="superscript"/>
        <sz val="10"/>
        <rFont val="Arial"/>
        <family val="2"/>
      </rPr>
      <t>5</t>
    </r>
  </si>
  <si>
    <t>Water Main</t>
  </si>
  <si>
    <t>Sewer Main</t>
  </si>
  <si>
    <t>Site Lighting (Cost Per Fixture)</t>
  </si>
  <si>
    <r>
      <t>Equipment &amp; Technology Costs</t>
    </r>
    <r>
      <rPr>
        <vertAlign val="superscript"/>
        <sz val="10"/>
        <rFont val="Arial"/>
        <family val="2"/>
      </rPr>
      <t>2, 5</t>
    </r>
  </si>
  <si>
    <t>PROJECT TOTAL COST (Lines 16.04 + 17.01 thru 17.10):</t>
  </si>
  <si>
    <t>Equipment &amp; Technology Costs</t>
  </si>
  <si>
    <r>
      <t>5</t>
    </r>
    <r>
      <rPr>
        <sz val="9"/>
        <rFont val="Arial"/>
        <family val="2"/>
      </rPr>
      <t xml:space="preserve">  Actual area of applied finish.</t>
    </r>
  </si>
  <si>
    <r>
      <t>Interior Painting (Walls and Ceilings)</t>
    </r>
    <r>
      <rPr>
        <vertAlign val="superscript"/>
        <sz val="10"/>
        <rFont val="Arial"/>
        <family val="2"/>
      </rPr>
      <t>5</t>
    </r>
  </si>
  <si>
    <r>
      <t>Replace Resilient Flooring</t>
    </r>
    <r>
      <rPr>
        <vertAlign val="superscript"/>
        <sz val="10"/>
        <rFont val="Arial"/>
        <family val="2"/>
      </rPr>
      <t>5</t>
    </r>
  </si>
  <si>
    <r>
      <t>Replace Ceramic Tile</t>
    </r>
    <r>
      <rPr>
        <vertAlign val="superscript"/>
        <sz val="10"/>
        <rFont val="Arial"/>
        <family val="2"/>
      </rPr>
      <t>5</t>
    </r>
  </si>
  <si>
    <r>
      <t>Replace Acoustical Tile Ceiling</t>
    </r>
    <r>
      <rPr>
        <vertAlign val="superscript"/>
        <sz val="10"/>
        <rFont val="Arial"/>
        <family val="2"/>
      </rPr>
      <t>5</t>
    </r>
  </si>
  <si>
    <r>
      <t>Replace Gypboard Ceiling</t>
    </r>
    <r>
      <rPr>
        <vertAlign val="superscript"/>
        <sz val="10"/>
        <rFont val="Arial"/>
        <family val="2"/>
      </rPr>
      <t>5</t>
    </r>
  </si>
  <si>
    <t>Circulation (Corridors, Etc.)</t>
  </si>
  <si>
    <t>New Data/Telecommunication/Address/Clock Systems</t>
  </si>
  <si>
    <r>
      <t>Seismic Hazard</t>
    </r>
    <r>
      <rPr>
        <vertAlign val="superscript"/>
        <sz val="10"/>
        <rFont val="Arial"/>
        <family val="2"/>
      </rPr>
      <t>3</t>
    </r>
  </si>
  <si>
    <r>
      <t>District Administrative Overhead</t>
    </r>
    <r>
      <rPr>
        <vertAlign val="superscript"/>
        <sz val="10"/>
        <rFont val="Arial"/>
        <family val="2"/>
      </rPr>
      <t>6</t>
    </r>
  </si>
  <si>
    <r>
      <t>Art</t>
    </r>
    <r>
      <rPr>
        <vertAlign val="superscript"/>
        <sz val="10"/>
        <rFont val="Arial"/>
        <family val="2"/>
      </rPr>
      <t>7</t>
    </r>
  </si>
  <si>
    <t>OTHER REPAIRS/REPLACEMENT/DEMOLITION</t>
  </si>
  <si>
    <t>Replace Asphalt Shingle Roofing</t>
  </si>
  <si>
    <t>Re-Lamp Fixtures</t>
  </si>
  <si>
    <t>Construction Management (By Consultant)</t>
  </si>
  <si>
    <t>Septic Tank/Leach Field</t>
  </si>
  <si>
    <t>SUBTOTAL CARRIED FORWARD (BUILDING COSTS) (Line 4.11):</t>
  </si>
  <si>
    <t>N/A</t>
  </si>
  <si>
    <t>SUBTOTAL (Lines 1.01 Through 1.10):</t>
  </si>
  <si>
    <t>New Two-Stop Elevator</t>
  </si>
  <si>
    <t>Media Center/Library</t>
  </si>
  <si>
    <r>
      <t>Career Technology</t>
    </r>
    <r>
      <rPr>
        <vertAlign val="superscript"/>
        <sz val="10"/>
        <rFont val="Arial"/>
        <family val="2"/>
      </rPr>
      <t>6</t>
    </r>
  </si>
  <si>
    <r>
      <t>5</t>
    </r>
    <r>
      <rPr>
        <sz val="9"/>
        <rFont val="Arial"/>
        <family val="2"/>
      </rPr>
      <t xml:space="preserve">  Includes bilingual/bicultural space</t>
    </r>
  </si>
  <si>
    <r>
      <t>6</t>
    </r>
    <r>
      <rPr>
        <sz val="9"/>
        <rFont val="Arial"/>
        <family val="2"/>
      </rPr>
      <t xml:space="preserve">  Includes wood/metal shop, automotive shop, agriculture, maker space, simulation lab.</t>
    </r>
  </si>
  <si>
    <t>Stage</t>
  </si>
  <si>
    <t>Custodial</t>
  </si>
  <si>
    <t>SUBTOTAL (Lines 1.11 + 2.01 Through 2.12):</t>
  </si>
  <si>
    <r>
      <t>Multi-Purpose Room</t>
    </r>
    <r>
      <rPr>
        <vertAlign val="superscript"/>
        <sz val="10"/>
        <rFont val="Arial"/>
        <family val="2"/>
      </rPr>
      <t>1</t>
    </r>
  </si>
  <si>
    <t>SUBTOTAL CARRIED FORWARD (Line 2.13):</t>
  </si>
  <si>
    <t>Emergency Generator Within Building</t>
  </si>
  <si>
    <t>Emergency Standby Generator (Pre-Packaged)</t>
  </si>
  <si>
    <t>Fire Protection - Diesel Pump</t>
  </si>
  <si>
    <t>Fire Protection - Electric Pump</t>
  </si>
  <si>
    <t>Fire Protection - Mist System</t>
  </si>
  <si>
    <t>Sewage Lagoon Closeout</t>
  </si>
  <si>
    <t>SUBTOTAL CARRIED FORWARD (Line 3.12):</t>
  </si>
  <si>
    <t>TOTAL BUILDING COSTS (Lines 3.12 + 4.01 Through 4.10):</t>
  </si>
  <si>
    <t>Construct Paved Parking Area</t>
  </si>
  <si>
    <t>Construct Unpaved Parking Area</t>
  </si>
  <si>
    <t>Elevated Boardwalk</t>
  </si>
  <si>
    <t>Sports Field/Track</t>
  </si>
  <si>
    <t>Covered Play Area</t>
  </si>
  <si>
    <t>Utility Building Built in Place</t>
  </si>
  <si>
    <t>Pipe Supported Deck Structure</t>
  </si>
  <si>
    <t>Underground Storm Water System</t>
  </si>
  <si>
    <t>Pumped Sanitary Sewer System</t>
  </si>
  <si>
    <t>Well</t>
  </si>
  <si>
    <t>Pre-Packaged Water Treatment</t>
  </si>
  <si>
    <t>Utilidor</t>
  </si>
  <si>
    <t>Remove Bulk Fuel Storage Tanks</t>
  </si>
  <si>
    <t>Sewage Lagoon</t>
  </si>
  <si>
    <t>Pre-Packaged Waste Water Treatment</t>
  </si>
  <si>
    <t>SITE WORK</t>
  </si>
  <si>
    <t>Replace Septic System</t>
  </si>
  <si>
    <t>Paving Replacement</t>
  </si>
  <si>
    <t>Recharge Thermopiles</t>
  </si>
  <si>
    <t>Exterior Closure (Replace Overhead Doors)</t>
  </si>
  <si>
    <t>Replace Roof Drain/Rain Leader</t>
  </si>
  <si>
    <t>Replace Wall Finishes</t>
  </si>
  <si>
    <r>
      <t>Replace Carpet Tile</t>
    </r>
    <r>
      <rPr>
        <vertAlign val="superscript"/>
        <sz val="10"/>
        <rFont val="Arial"/>
        <family val="2"/>
      </rPr>
      <t>5</t>
    </r>
  </si>
  <si>
    <r>
      <t>Replace Wood Gym Flooring</t>
    </r>
    <r>
      <rPr>
        <vertAlign val="superscript"/>
        <sz val="10"/>
        <rFont val="Arial"/>
        <family val="2"/>
      </rPr>
      <t>5</t>
    </r>
  </si>
  <si>
    <r>
      <t>Replace Resilient Gym Flooring</t>
    </r>
    <r>
      <rPr>
        <vertAlign val="superscript"/>
        <sz val="10"/>
        <rFont val="Arial"/>
        <family val="2"/>
      </rPr>
      <t>5</t>
    </r>
  </si>
  <si>
    <t>Replace Bleachers</t>
  </si>
  <si>
    <t>Replace Window Coverings</t>
  </si>
  <si>
    <t>Replace Wheelchair Lift</t>
  </si>
  <si>
    <t>Replace Plumbing - Waste Piping</t>
  </si>
  <si>
    <t>Replace Plumbing - Domestic Water Piping</t>
  </si>
  <si>
    <t>Replace Boiler(s) Including Partial Boiler Room Re-Piping</t>
  </si>
  <si>
    <t>Replace Cabinet Unit Heaters</t>
  </si>
  <si>
    <t>Replace Hot Water Generator Including Disposal</t>
  </si>
  <si>
    <t>Replace Air Handling Unit</t>
  </si>
  <si>
    <t>New DDC Controls</t>
  </si>
  <si>
    <t>New Electric Controls</t>
  </si>
  <si>
    <t>New Mist Sprinkler System</t>
  </si>
  <si>
    <t>Fire Protection Diesel Pump Replacement</t>
  </si>
  <si>
    <t>Fire Protection Electric Pump Replacement</t>
  </si>
  <si>
    <t>Replace Bulk Water Storage Tank</t>
  </si>
  <si>
    <t>Replace Fire Alarm Panel</t>
  </si>
  <si>
    <t>FIRE ALARM/COMMUNICATIONS/SECURITY</t>
  </si>
  <si>
    <t>Key Card Entry System</t>
  </si>
  <si>
    <t>Enhanced Reception Security</t>
  </si>
  <si>
    <t>SUBTOTAL (Lines 11.01 Through 11.181):</t>
  </si>
  <si>
    <r>
      <t>Replace Partitions (Includes Finishes)</t>
    </r>
    <r>
      <rPr>
        <vertAlign val="superscript"/>
        <sz val="10"/>
        <rFont val="Arial"/>
        <family val="2"/>
      </rPr>
      <t>3</t>
    </r>
  </si>
  <si>
    <r>
      <t>Replace Door Leaf and Frames</t>
    </r>
    <r>
      <rPr>
        <vertAlign val="superscript"/>
        <sz val="10"/>
        <rFont val="Arial"/>
        <family val="2"/>
      </rPr>
      <t>4</t>
    </r>
  </si>
  <si>
    <r>
      <t>Replace Toilet Partitions</t>
    </r>
    <r>
      <rPr>
        <vertAlign val="superscript"/>
        <sz val="10"/>
        <rFont val="Arial"/>
        <family val="2"/>
      </rPr>
      <t>6</t>
    </r>
  </si>
  <si>
    <r>
      <t>6</t>
    </r>
    <r>
      <rPr>
        <sz val="9"/>
        <rFont val="Arial"/>
        <family val="2"/>
      </rPr>
      <t xml:space="preserve">  Per water closet.</t>
    </r>
  </si>
  <si>
    <r>
      <t>Replace Toilet Accessories</t>
    </r>
    <r>
      <rPr>
        <vertAlign val="superscript"/>
        <sz val="10"/>
        <rFont val="Arial"/>
        <family val="2"/>
      </rPr>
      <t>7</t>
    </r>
  </si>
  <si>
    <r>
      <t>7</t>
    </r>
    <r>
      <rPr>
        <sz val="9"/>
        <rFont val="Arial"/>
        <family val="2"/>
      </rPr>
      <t xml:space="preserve">  Per toilet fixture.</t>
    </r>
  </si>
  <si>
    <r>
      <t>9</t>
    </r>
    <r>
      <rPr>
        <sz val="9"/>
        <rFont val="Arial"/>
        <family val="2"/>
      </rPr>
      <t xml:space="preserve">  Will require some building remodel.</t>
    </r>
  </si>
  <si>
    <r>
      <t>Replace Heating Systems</t>
    </r>
    <r>
      <rPr>
        <vertAlign val="superscript"/>
        <sz val="10"/>
        <rFont val="Arial"/>
        <family val="2"/>
      </rPr>
      <t>9</t>
    </r>
  </si>
  <si>
    <r>
      <t>Replace Ventilation Systems</t>
    </r>
    <r>
      <rPr>
        <vertAlign val="superscript"/>
        <sz val="10"/>
        <rFont val="Arial"/>
        <family val="2"/>
      </rPr>
      <t>9</t>
    </r>
  </si>
  <si>
    <r>
      <t>Replace Main Service and Distribution</t>
    </r>
    <r>
      <rPr>
        <vertAlign val="superscript"/>
        <sz val="10"/>
        <rFont val="Arial"/>
        <family val="2"/>
      </rPr>
      <t>10</t>
    </r>
  </si>
  <si>
    <r>
      <t>New Power Panel</t>
    </r>
    <r>
      <rPr>
        <vertAlign val="superscript"/>
        <sz val="10"/>
        <rFont val="Arial"/>
        <family val="2"/>
      </rPr>
      <t>10</t>
    </r>
  </si>
  <si>
    <r>
      <t>Replace Lighting - Fixtures &amp; Wiring</t>
    </r>
    <r>
      <rPr>
        <vertAlign val="superscript"/>
        <sz val="10"/>
        <rFont val="Arial"/>
        <family val="2"/>
      </rPr>
      <t>11</t>
    </r>
  </si>
  <si>
    <r>
      <t>Replace Lighting - Fixtures Only</t>
    </r>
    <r>
      <rPr>
        <vertAlign val="superscript"/>
        <sz val="10"/>
        <rFont val="Arial"/>
        <family val="2"/>
      </rPr>
      <t>11</t>
    </r>
  </si>
  <si>
    <r>
      <t>3</t>
    </r>
    <r>
      <rPr>
        <sz val="9"/>
        <rFont val="Arial"/>
        <family val="2"/>
      </rPr>
      <t xml:space="preserve">  Area of partition walls.</t>
    </r>
  </si>
  <si>
    <r>
      <t>4</t>
    </r>
    <r>
      <rPr>
        <sz val="9"/>
        <rFont val="Arial"/>
        <family val="2"/>
      </rPr>
      <t xml:space="preserve">  For double doors count (2) door leaves.</t>
    </r>
  </si>
  <si>
    <t>Name of Project/School</t>
  </si>
  <si>
    <t>Date of Estimate</t>
  </si>
  <si>
    <t>Name of School District</t>
  </si>
  <si>
    <t>Section 2.00 - General Support/Supplementary Areas</t>
  </si>
  <si>
    <t>Section 3.00 - Special Requirements</t>
  </si>
  <si>
    <t>Section 4.00 - Site Work (Technical Assistance Required)</t>
  </si>
  <si>
    <r>
      <t>Site Preparation (Estimate)</t>
    </r>
    <r>
      <rPr>
        <vertAlign val="superscript"/>
        <sz val="10"/>
        <rFont val="Arial"/>
        <family val="2"/>
      </rPr>
      <t>1</t>
    </r>
  </si>
  <si>
    <t xml:space="preserve">Soil Remediation (Estimate) </t>
  </si>
  <si>
    <r>
      <t>Site Earthwork (Estimate)</t>
    </r>
    <r>
      <rPr>
        <vertAlign val="superscript"/>
        <sz val="10"/>
        <rFont val="Arial"/>
        <family val="2"/>
      </rPr>
      <t>2</t>
    </r>
  </si>
  <si>
    <t>Section 5.00 - Construction General Requirements</t>
  </si>
  <si>
    <t>Section 6.00 - Geographic Area Cost Factor</t>
  </si>
  <si>
    <t>Section 7.00 - Size Factor</t>
  </si>
  <si>
    <t>Section 8.00 - Contingencies</t>
  </si>
  <si>
    <t>Section 9.00 - Project Overhead and Other Costs</t>
  </si>
  <si>
    <t>Section 11.00 - Renovation</t>
  </si>
  <si>
    <t>Section 12.00 - Additional Costs for Hazardous Material Removal (Options) (Supplement to Section 11.00)</t>
  </si>
  <si>
    <t>Section 13.00 - Construction General Requirements</t>
  </si>
  <si>
    <t>Section 14.00 - Geographic Area Cost Factor</t>
  </si>
  <si>
    <t>Section 16.00 - Contingencies</t>
  </si>
  <si>
    <t>Section 17.00 - Project Overhead and Other Costs</t>
  </si>
  <si>
    <t>Multi-Purpose Room</t>
  </si>
  <si>
    <t>Replace Carpet Tile</t>
  </si>
  <si>
    <t>Replace Wood Gym Flooring</t>
  </si>
  <si>
    <t>Replace Resilient Gym Flooring</t>
  </si>
  <si>
    <t>SUBTOTAL (Lines 11.01 thru 11.181):</t>
  </si>
  <si>
    <t>Large Play Equipment with Fall Protection</t>
  </si>
  <si>
    <t>Medium Play Equipment with Fall Protection</t>
  </si>
  <si>
    <t>Small Play Equipment with Fall Protection</t>
  </si>
  <si>
    <t>4-Bay Swing Set</t>
  </si>
  <si>
    <t>Playground Safety Surfacing</t>
  </si>
  <si>
    <t xml:space="preserve">On Grade Boardwalk </t>
  </si>
  <si>
    <t>On Grade Boardwalk</t>
  </si>
  <si>
    <t>Fencing Replacement</t>
  </si>
  <si>
    <t>Site Grading/Drainage</t>
  </si>
  <si>
    <r>
      <t>Exterior Upgrades (Painted Cement Board)</t>
    </r>
    <r>
      <rPr>
        <vertAlign val="superscript"/>
        <sz val="10"/>
        <rFont val="Arial"/>
        <family val="2"/>
      </rPr>
      <t>1</t>
    </r>
  </si>
  <si>
    <t>Exterior Upgrades (Painted Cement Board)</t>
  </si>
  <si>
    <t>Exterior Closure (Replace Curtain Wall)</t>
  </si>
  <si>
    <r>
      <t>Replace Plumbing Fixtures Only</t>
    </r>
    <r>
      <rPr>
        <vertAlign val="superscript"/>
        <sz val="10"/>
        <rFont val="Arial"/>
        <family val="2"/>
      </rPr>
      <t>8</t>
    </r>
  </si>
  <si>
    <r>
      <t>Replace Entire Plumbing System</t>
    </r>
    <r>
      <rPr>
        <vertAlign val="superscript"/>
        <sz val="10"/>
        <rFont val="Arial"/>
        <family val="2"/>
      </rPr>
      <t>8, 9</t>
    </r>
  </si>
  <si>
    <t>Platform Stage</t>
  </si>
  <si>
    <t>Play Deck on Helical Piles</t>
  </si>
  <si>
    <t>Landscaping with Truck Access</t>
  </si>
  <si>
    <t>Landscaping with Barge Access</t>
  </si>
  <si>
    <t>Exterior Skin (New Metal Siding Installed Over Existing)</t>
  </si>
  <si>
    <t>Generator Primary Power</t>
  </si>
  <si>
    <t>Project Summary</t>
  </si>
  <si>
    <t>End of section</t>
  </si>
  <si>
    <t>New Construction</t>
  </si>
  <si>
    <t>Renovation</t>
  </si>
  <si>
    <t>n/a</t>
  </si>
  <si>
    <r>
      <t>1</t>
    </r>
    <r>
      <rPr>
        <sz val="9"/>
        <rFont val="Arial"/>
        <family val="2"/>
      </rPr>
      <t xml:space="preserve">  Include costs associated with soil remediation, building relocation, shoring, and dewatering.</t>
    </r>
  </si>
  <si>
    <r>
      <t>2</t>
    </r>
    <r>
      <rPr>
        <sz val="9"/>
        <rFont val="Arial"/>
        <family val="2"/>
      </rPr>
      <t xml:space="preserve">  Include costs associated with the site clearing, excavation, grading, and import/export of fill.</t>
    </r>
  </si>
  <si>
    <t xml:space="preserve">4.035-A </t>
  </si>
  <si>
    <t xml:space="preserve">4.035-B </t>
  </si>
  <si>
    <t xml:space="preserve">4.035-C </t>
  </si>
  <si>
    <t xml:space="preserve">4.035-D </t>
  </si>
  <si>
    <t xml:space="preserve">4.035-E </t>
  </si>
  <si>
    <t xml:space="preserve">4.036-A </t>
  </si>
  <si>
    <t xml:space="preserve">4.036-B </t>
  </si>
  <si>
    <t xml:space="preserve">4.037-A </t>
  </si>
  <si>
    <t xml:space="preserve">4.037-B </t>
  </si>
  <si>
    <t>Line 4.11 x</t>
  </si>
  <si>
    <t>Lines 4.11 + 5.01 x</t>
  </si>
  <si>
    <t>Lines 4.11 + 5.01 + 5.02 x</t>
  </si>
  <si>
    <t>Section 1.00 - Instructional/Resource and Support Teaching Space</t>
  </si>
  <si>
    <t>1 LS</t>
  </si>
  <si>
    <t xml:space="preserve">2% to 4% </t>
  </si>
  <si>
    <t xml:space="preserve">6% to 10% </t>
  </si>
  <si>
    <t xml:space="preserve">0.5% to 1% </t>
  </si>
  <si>
    <r>
      <t>Pile Foundation with Subfloor System</t>
    </r>
    <r>
      <rPr>
        <vertAlign val="superscript"/>
        <sz val="10"/>
        <rFont val="Arial"/>
        <family val="2"/>
      </rPr>
      <t>2</t>
    </r>
  </si>
  <si>
    <r>
      <t>Thermopile Foundation with Subfloor System</t>
    </r>
    <r>
      <rPr>
        <vertAlign val="superscript"/>
        <sz val="10"/>
        <rFont val="Arial"/>
        <family val="2"/>
      </rPr>
      <t>3</t>
    </r>
  </si>
  <si>
    <t>Play Deck on Grade</t>
  </si>
  <si>
    <t>Pile Supported Deck Structure</t>
  </si>
  <si>
    <r>
      <t>2</t>
    </r>
    <r>
      <rPr>
        <sz val="9"/>
        <rFont val="Arial"/>
        <family val="2"/>
      </rPr>
      <t xml:space="preserve">  Includes space for counselor's area, clinic areas and administrative areas.</t>
    </r>
  </si>
  <si>
    <r>
      <t>Administration</t>
    </r>
    <r>
      <rPr>
        <vertAlign val="superscript"/>
        <sz val="10"/>
        <rFont val="Arial"/>
        <family val="2"/>
      </rPr>
      <t>2</t>
    </r>
  </si>
  <si>
    <r>
      <t>Cafeteria/Food Preparation</t>
    </r>
    <r>
      <rPr>
        <vertAlign val="superscript"/>
        <sz val="10"/>
        <rFont val="Arial"/>
        <family val="2"/>
      </rPr>
      <t>3</t>
    </r>
  </si>
  <si>
    <r>
      <t>3</t>
    </r>
    <r>
      <rPr>
        <sz val="9"/>
        <rFont val="Arial"/>
        <family val="2"/>
      </rPr>
      <t xml:space="preserve">  Includes kitchen and serving areas (Dining in 2.01 - Multipurpose Room).</t>
    </r>
  </si>
  <si>
    <t>Replace Insulated Metal Panel Roofing</t>
  </si>
  <si>
    <r>
      <t>Replace Main Distribution Panel</t>
    </r>
    <r>
      <rPr>
        <vertAlign val="superscript"/>
        <sz val="10"/>
        <rFont val="Arial"/>
        <family val="2"/>
      </rPr>
      <t>10</t>
    </r>
  </si>
  <si>
    <t>New Pre-Packaged Standby Power and Fuel Oil</t>
  </si>
  <si>
    <r>
      <t>Mechanical/Electrical</t>
    </r>
    <r>
      <rPr>
        <vertAlign val="superscript"/>
        <sz val="10"/>
        <rFont val="Arial"/>
        <family val="2"/>
      </rPr>
      <t>4</t>
    </r>
  </si>
  <si>
    <r>
      <rPr>
        <vertAlign val="superscript"/>
        <sz val="9"/>
        <rFont val="Arial"/>
        <family val="2"/>
      </rPr>
      <t>4</t>
    </r>
    <r>
      <rPr>
        <sz val="9"/>
        <rFont val="Arial"/>
        <family val="2"/>
      </rPr>
      <t xml:space="preserve">  Does not include equipment or systems, just space.</t>
    </r>
  </si>
  <si>
    <r>
      <t>6</t>
    </r>
    <r>
      <rPr>
        <sz val="9"/>
        <rFont val="Arial"/>
        <family val="2"/>
      </rPr>
      <t xml:space="preserve">  The total square foot area arrived at from Sections 1.00 and 2.00 is the gross floor area of the building.</t>
    </r>
  </si>
  <si>
    <r>
      <t>5</t>
    </r>
    <r>
      <rPr>
        <sz val="9"/>
        <rFont val="Arial"/>
        <family val="2"/>
      </rPr>
      <t xml:space="preserve"> Special Requirements include infrastructure for items not shown above or in Section 4.00.</t>
    </r>
  </si>
  <si>
    <t>Site Improvements (Estimate)</t>
  </si>
  <si>
    <r>
      <t>Site Structures (Estimate)</t>
    </r>
    <r>
      <rPr>
        <vertAlign val="superscript"/>
        <sz val="10"/>
        <rFont val="Arial"/>
        <family val="2"/>
      </rPr>
      <t>3</t>
    </r>
  </si>
  <si>
    <r>
      <t>3</t>
    </r>
    <r>
      <rPr>
        <sz val="9"/>
        <rFont val="Arial"/>
        <family val="2"/>
      </rPr>
      <t xml:space="preserve">  Include costs for site structures not indicated below.</t>
    </r>
  </si>
  <si>
    <r>
      <t>Site Utilities (Estimate)</t>
    </r>
    <r>
      <rPr>
        <vertAlign val="superscript"/>
        <sz val="10"/>
        <rFont val="Arial"/>
        <family val="2"/>
      </rPr>
      <t>4</t>
    </r>
  </si>
  <si>
    <r>
      <t>Site Electrical (Estimate)</t>
    </r>
    <r>
      <rPr>
        <vertAlign val="superscript"/>
        <sz val="10"/>
        <rFont val="Arial"/>
        <family val="2"/>
      </rPr>
      <t>5</t>
    </r>
  </si>
  <si>
    <t>Line 12.15 x</t>
  </si>
  <si>
    <t>Lines 12.15 + 13.01 x</t>
  </si>
  <si>
    <t>Lines 12.15 + 13.01 + 13.02 x</t>
  </si>
  <si>
    <t>End of section.</t>
  </si>
  <si>
    <t>Typical Facility</t>
  </si>
  <si>
    <t>Line 15.02 x</t>
  </si>
  <si>
    <t>Page No.</t>
  </si>
  <si>
    <t>Line Item</t>
  </si>
  <si>
    <t>Notes and Assumptions</t>
  </si>
  <si>
    <t>Construction Cost Summary</t>
  </si>
  <si>
    <t>Costs</t>
  </si>
  <si>
    <t>Total Costs</t>
  </si>
  <si>
    <t>Replace Main Distribution Panel</t>
  </si>
  <si>
    <t>Summary</t>
  </si>
  <si>
    <t>Increase Roof Insulation by R-10 During Roof Replacement</t>
  </si>
  <si>
    <t>Instructions - How to Use the Program Demand Cost Model</t>
  </si>
  <si>
    <t>Below is a list of commonly used abbreviations found in the Program Demand Cost Model.</t>
  </si>
  <si>
    <t xml:space="preserve">   </t>
  </si>
  <si>
    <r>
      <t>1</t>
    </r>
    <r>
      <rPr>
        <sz val="9"/>
        <rFont val="Arial"/>
        <family val="2"/>
      </rPr>
      <t xml:space="preserve">  Includes general educational space as well as special instructional areas to include business, driver's education, typing,            
   language laboratory, and special education. Cost for computer outlets included in classrooms.</t>
    </r>
  </si>
  <si>
    <r>
      <t>7</t>
    </r>
    <r>
      <rPr>
        <sz val="9"/>
        <rFont val="Arial"/>
        <family val="2"/>
      </rPr>
      <t xml:space="preserve">  These lines are intended for incorporation of unique project elements. Where appropriate, use of square foot costs of 
    similarly constructed space may be used.  For unique project elements, it is recommended that a consultant familiar with 
    the project component be utilized for development of appropriate costs.</t>
    </r>
  </si>
  <si>
    <r>
      <t>5</t>
    </r>
    <r>
      <rPr>
        <sz val="9"/>
        <rFont val="Arial"/>
        <family val="2"/>
      </rPr>
      <t xml:space="preserve">  These lines are intended for incorporation of unique project elements. Where appropriate, use of square foot costs                  
    of similarly constructed space may be used.  For unique project elements, it is recommended that a consultant 
    familiar with the project component be utilized for development of appropriate costs.</t>
    </r>
  </si>
  <si>
    <r>
      <t>4</t>
    </r>
    <r>
      <rPr>
        <sz val="9"/>
        <rFont val="Arial"/>
        <family val="2"/>
      </rPr>
      <t xml:space="preserve"> Note in the case of complete demolition of an existing structure use Item 3.08. To add abatement demolition, use 
   Item 3.09 if hazardous materials are present.</t>
    </r>
  </si>
  <si>
    <r>
      <rPr>
        <vertAlign val="superscript"/>
        <sz val="9"/>
        <rFont val="Arial"/>
        <family val="2"/>
      </rPr>
      <t>1.</t>
    </r>
    <r>
      <rPr>
        <sz val="9"/>
        <rFont val="Arial"/>
        <family val="2"/>
      </rPr>
      <t xml:space="preserve">  Percentage is established by AS 14.11.020(c) for consultant contracts (Maximum allowed percentage by total project
    cost: $0-$500,000 – 4%; $500,001- $5,000,000 – 3%; over $5,000,000 – 2%). </t>
    </r>
  </si>
  <si>
    <r>
      <rPr>
        <vertAlign val="superscript"/>
        <sz val="9"/>
        <rFont val="Arial"/>
        <family val="2"/>
      </rPr>
      <t>3.</t>
    </r>
    <r>
      <rPr>
        <sz val="9"/>
        <rFont val="Arial"/>
        <family val="2"/>
      </rPr>
      <t xml:space="preserve">  Costs associated with assessment, design, design review, and special construction inspection services associated 
    with seismic hazard mitigation of a school facility.  This amount needs to be provided by a design consultant, and should
    not be estimated based on project percentage.</t>
    </r>
  </si>
  <si>
    <r>
      <rPr>
        <vertAlign val="superscript"/>
        <sz val="9"/>
        <rFont val="Arial"/>
        <family val="2"/>
      </rPr>
      <t>7.</t>
    </r>
    <r>
      <rPr>
        <sz val="9"/>
        <rFont val="Arial"/>
        <family val="2"/>
      </rPr>
      <t xml:space="preserve">  Only required for renovation and construction projects over $250,000 that require an Educational Specification 
    (AS 35.27.020(d)).</t>
    </r>
  </si>
  <si>
    <r>
      <t xml:space="preserve">8 </t>
    </r>
    <r>
      <rPr>
        <sz val="9"/>
        <rFont val="Arial"/>
        <family val="2"/>
      </rPr>
      <t xml:space="preserve"> If only the plumbing fixtures are to be replaced, then use 11.111.  If the entire plumbing system is to be replaced, then
   use 11.112.  Do not use both categories for the same area.</t>
    </r>
  </si>
  <si>
    <r>
      <t>10</t>
    </r>
    <r>
      <rPr>
        <sz val="9"/>
        <rFont val="Arial"/>
        <family val="2"/>
      </rPr>
      <t xml:space="preserve">  The cost for 11.141 is based on replacement of MDP and 6 power panels.  The scope of work for 11.141 is equivalent
     with selection of one 11.142 and six 11.143.  Do not select all three categories.</t>
    </r>
  </si>
  <si>
    <r>
      <t>11</t>
    </r>
    <r>
      <rPr>
        <sz val="9"/>
        <rFont val="Arial"/>
        <family val="2"/>
      </rPr>
      <t xml:space="preserve">  If the project scope includes replacement of lighting fixtures only, then use 11.145. If the project scope includes
    replacement of fixtures, wiring and switches, then use 11.144.  Do not use both categories for the same area.</t>
    </r>
  </si>
  <si>
    <r>
      <t xml:space="preserve">The areas or quantities to be inserted must only be the locations where hazardous materials are found, </t>
    </r>
    <r>
      <rPr>
        <b/>
        <u/>
        <sz val="9"/>
        <rFont val="Arial"/>
        <family val="2"/>
      </rPr>
      <t>not</t>
    </r>
    <r>
      <rPr>
        <b/>
        <sz val="9"/>
        <rFont val="Arial"/>
        <family val="2"/>
      </rPr>
      <t xml:space="preserve"> </t>
    </r>
    <r>
      <rPr>
        <sz val="9"/>
        <rFont val="Arial"/>
        <family val="2"/>
      </rPr>
      <t>the total building area.</t>
    </r>
  </si>
  <si>
    <t>2.  For additions included with remodel work that has a value equal to or greater than $4,000,000 at 
     Line 14.02, this calculation is also disregarded.</t>
  </si>
  <si>
    <r>
      <rPr>
        <vertAlign val="superscript"/>
        <sz val="9"/>
        <rFont val="Arial"/>
        <family val="2"/>
      </rPr>
      <t>3.</t>
    </r>
    <r>
      <rPr>
        <sz val="9"/>
        <rFont val="Arial"/>
        <family val="2"/>
      </rPr>
      <t xml:space="preserve">  Costs associated with assessment, design, design review, and special construction inspection services associated 
    with seismic hazard mitigation of a school facility.  This amount needs to be provided by a design consultant, and should 
    not be estimated based on project percentage.</t>
    </r>
  </si>
  <si>
    <r>
      <rPr>
        <vertAlign val="superscript"/>
        <sz val="9"/>
        <rFont val="Arial"/>
        <family val="2"/>
      </rPr>
      <t>1.</t>
    </r>
    <r>
      <rPr>
        <sz val="9"/>
        <rFont val="Arial"/>
        <family val="2"/>
      </rPr>
      <t xml:space="preserve">  Percentage is established by AS 14.11.020(c) for consultant contracts (Maximum allowed percentage by total project 
    cost: $0-$500,000 – 4%; $500,001- $5,000,000 – 3%; over $5,000,000 – 2%). </t>
    </r>
  </si>
  <si>
    <t>Mobilization, General Operating Costs, Office Overhead</t>
  </si>
  <si>
    <t>Mobilization, General Operating Costs, and Office Overhead</t>
  </si>
  <si>
    <t>1.  Note this section is automatically calculated by the program. However, refer to Table No. 2 for details on how 
     the size adjustment factor is arrived at.</t>
  </si>
  <si>
    <t>2.  Please note if the proposed new school exceeds 25,000 SF, this calculation is disregarded.</t>
  </si>
  <si>
    <t>Work in Connection with New Electrical Installation (Removal Only)</t>
  </si>
  <si>
    <t>Mark-Up</t>
  </si>
  <si>
    <t>Source or Quantity</t>
  </si>
  <si>
    <t>Source</t>
  </si>
  <si>
    <t>Factor</t>
  </si>
  <si>
    <t xml:space="preserve">Total </t>
  </si>
  <si>
    <t>Remove Below Ground Tank and Install New Above Ground Tank</t>
  </si>
  <si>
    <t>Remove Above Ground Tank and Install New Below Ground Tank</t>
  </si>
  <si>
    <r>
      <t>4</t>
    </r>
    <r>
      <rPr>
        <sz val="9"/>
        <rFont val="Arial"/>
        <family val="2"/>
      </rPr>
      <t xml:space="preserve">  Use this line if site work estimate is available or a site utility item is required that is not shown in the items following.</t>
    </r>
  </si>
  <si>
    <r>
      <t>5</t>
    </r>
    <r>
      <rPr>
        <sz val="9"/>
        <rFont val="Arial"/>
        <family val="2"/>
      </rPr>
      <t xml:space="preserve">  Include costs associated with site electrical service, communications, security and electrical equipment.</t>
    </r>
  </si>
  <si>
    <t>Section 15.00 - Dollar Adjustment Factor</t>
  </si>
  <si>
    <t>Proposed Facility Divided By</t>
  </si>
  <si>
    <t>CONVEYING (ELEVATORS, ETC.)</t>
  </si>
  <si>
    <t>ROOFING (AREA OF ROOF)</t>
  </si>
  <si>
    <t>Proceed through the other tabbed sheets. All subtotal calculations and summary sheets will be calculated automatically.</t>
  </si>
  <si>
    <t>Line</t>
  </si>
  <si>
    <t>SUBTOTAL GENERAL REQUIREMENTS:</t>
  </si>
  <si>
    <t>BASE TOTAL (Lines 4.11 + 5.04):</t>
  </si>
  <si>
    <t>SUBTOTAL CARRIED FORWARD (BASE TOTAL) (Line 5.05):</t>
  </si>
  <si>
    <t>SUBTOTAL (Lines 5.05 + 6.01):</t>
  </si>
  <si>
    <t xml:space="preserve">Line 5.05 x </t>
  </si>
  <si>
    <t>BASE TOTAL (Lines 12.15 + 13.04):</t>
  </si>
  <si>
    <t>SUBTOTAL CARRIED FORWARD (BASE TOTAL) (Line 13.05):</t>
  </si>
  <si>
    <t>SUBTOTAL (Lines 13.05 + 14.01):</t>
  </si>
  <si>
    <t xml:space="preserve">Line 13.05 x </t>
  </si>
  <si>
    <t>Subtotal General Requirements</t>
  </si>
  <si>
    <r>
      <rPr>
        <i/>
        <sz val="10"/>
        <rFont val="Arial"/>
        <family val="2"/>
      </rPr>
      <t>ESCALATION</t>
    </r>
    <r>
      <rPr>
        <sz val="10"/>
        <rFont val="Arial"/>
        <family val="2"/>
      </rPr>
      <t xml:space="preserve"> - Escalation is to be added for future cost estimates. Escalation has been estimated up to the year as stated.</t>
    </r>
  </si>
  <si>
    <r>
      <rPr>
        <i/>
        <sz val="10"/>
        <rFont val="Arial"/>
        <family val="2"/>
      </rPr>
      <t xml:space="preserve">ESCALATION - </t>
    </r>
    <r>
      <rPr>
        <sz val="10"/>
        <rFont val="Arial"/>
        <family val="2"/>
      </rPr>
      <t>Enter year of anticipated construction in Cell D8.</t>
    </r>
  </si>
  <si>
    <r>
      <rPr>
        <i/>
        <sz val="10"/>
        <rFont val="Arial"/>
        <family val="2"/>
      </rPr>
      <t>GENERAL</t>
    </r>
    <r>
      <rPr>
        <sz val="10"/>
        <rFont val="Arial"/>
        <family val="2"/>
      </rPr>
      <t xml:space="preserve"> - For construction unknowns and the unanticipated, on site, and design criteria.</t>
    </r>
  </si>
  <si>
    <t>RENOVATION</t>
  </si>
  <si>
    <t>SUBTOTAL (Lines 2.13 + 3.01 Through 3.11):</t>
  </si>
  <si>
    <t>SUBTOTAL (Lines 11.182 + 12.01 Through 12.14):</t>
  </si>
  <si>
    <t>SUBTOTAL CARRIED FORWARD (Line 11.182):</t>
  </si>
  <si>
    <t>SUBTOTAL (Lines 11.182 + 12.01 thru 12.14):</t>
  </si>
  <si>
    <t>Fuel Oil Storage for Generator</t>
  </si>
  <si>
    <t>Type of Work</t>
  </si>
  <si>
    <r>
      <rPr>
        <i/>
        <sz val="9"/>
        <rFont val="Arial"/>
        <family val="2"/>
      </rPr>
      <t xml:space="preserve">GENERAL:  </t>
    </r>
    <r>
      <rPr>
        <sz val="9"/>
        <rFont val="Arial"/>
        <family val="2"/>
      </rPr>
      <t>For Construction Unknowns and the Unanticipated, on Site and Design Criteria</t>
    </r>
  </si>
  <si>
    <r>
      <rPr>
        <i/>
        <sz val="9"/>
        <rFont val="Arial"/>
        <family val="2"/>
      </rPr>
      <t xml:space="preserve">ESCALATION:  </t>
    </r>
    <r>
      <rPr>
        <sz val="9"/>
        <rFont val="Arial"/>
        <family val="2"/>
      </rPr>
      <t>Escalation Added for Future Cost Estimates.  Project Escalated to the Year . . .</t>
    </r>
  </si>
  <si>
    <t>New/Addition</t>
  </si>
  <si>
    <t>ADDITIONAL COSTS FOR HAZARDOUS MATERIALS REMOVAL (OPTIONS) (SUPPLEMENT TO SECTION 11.00)</t>
  </si>
  <si>
    <t>1.00-9.11</t>
  </si>
  <si>
    <t>11.00-17.11</t>
  </si>
  <si>
    <t>Proposed School Size</t>
  </si>
  <si>
    <t>Base School Size</t>
  </si>
  <si>
    <t>Additional information on use of the Cost Model and specific line items is provided in the Instructions to Complete the Program Demand Cost Model, available on the department's website at:</t>
  </si>
  <si>
    <t>Replace Metal Roofing</t>
  </si>
  <si>
    <r>
      <rPr>
        <i/>
        <sz val="10"/>
        <rFont val="Arial"/>
        <family val="2"/>
      </rPr>
      <t xml:space="preserve">GENERAL - </t>
    </r>
    <r>
      <rPr>
        <sz val="10"/>
        <rFont val="Arial"/>
        <family val="2"/>
      </rPr>
      <t>For construction unknowns and the unanticipated, on site, and design criteria.</t>
    </r>
  </si>
  <si>
    <r>
      <rPr>
        <i/>
        <sz val="9"/>
        <rFont val="Arial"/>
        <family val="2"/>
      </rPr>
      <t>ESCALATION</t>
    </r>
    <r>
      <rPr>
        <sz val="9"/>
        <rFont val="Arial"/>
        <family val="2"/>
      </rPr>
      <t>:  Escalation Added for Future Cost Estimates.  Project Escalated to the Year . . .</t>
    </r>
  </si>
  <si>
    <r>
      <rPr>
        <i/>
        <sz val="9"/>
        <rFont val="Arial"/>
        <family val="2"/>
      </rPr>
      <t>GENERAL</t>
    </r>
    <r>
      <rPr>
        <sz val="9"/>
        <rFont val="Arial"/>
        <family val="2"/>
      </rPr>
      <t>:  For Construction Unknowns and the Unanticipated, on Site and Design Criteria</t>
    </r>
  </si>
  <si>
    <t>Replace DDC Headend Equipment</t>
  </si>
  <si>
    <r>
      <rPr>
        <vertAlign val="superscript"/>
        <sz val="9"/>
        <rFont val="Arial"/>
        <family val="2"/>
      </rPr>
      <t>2.</t>
    </r>
    <r>
      <rPr>
        <sz val="9"/>
        <rFont val="Arial"/>
        <family val="2"/>
      </rPr>
      <t xml:space="preserve">  Include only if necessary for completion of this project; address need in the project description (CIP Application Question 
    3d). Amounts included for Land and Site Investigation costs need to be supported in the cost estimate discussion (CIP 
    Application Question 7c), and supporting documentation should be provided in the attachments.</t>
    </r>
  </si>
  <si>
    <r>
      <rPr>
        <vertAlign val="superscript"/>
        <sz val="9"/>
        <rFont val="Arial"/>
        <family val="2"/>
      </rPr>
      <t>6.</t>
    </r>
    <r>
      <rPr>
        <sz val="9"/>
        <rFont val="Arial"/>
        <family val="2"/>
      </rPr>
      <t xml:space="preserve">  Includes district/municipal/borough administrative costs necessary for the administration of this project (for maximum
    indirect percentage based on project cost, see 4 AAC 31.023); this budget line will also include any in-house construction   
    management cost, reduced for CM percentage.</t>
    </r>
  </si>
  <si>
    <r>
      <rPr>
        <vertAlign val="superscript"/>
        <sz val="9"/>
        <rFont val="Arial"/>
        <family val="2"/>
      </rPr>
      <t>6.</t>
    </r>
    <r>
      <rPr>
        <sz val="9"/>
        <rFont val="Arial"/>
        <family val="2"/>
      </rPr>
      <t xml:space="preserve">  Includes district/municipal/borough administrative costs necessary for the administration of this project (for maximum 
    indirect percentage based on project cost, see 4 AAC 31.023); this budget line will also include any in-house construction 
    management cost, reduced for CM percentage.</t>
    </r>
  </si>
  <si>
    <t>Career Technology</t>
  </si>
  <si>
    <t>Consumer Education</t>
  </si>
  <si>
    <r>
      <t>Consumer Education</t>
    </r>
    <r>
      <rPr>
        <vertAlign val="superscript"/>
        <sz val="10"/>
        <rFont val="Arial"/>
        <family val="2"/>
      </rPr>
      <t>5</t>
    </r>
  </si>
  <si>
    <t>Pile Foundation with Subfloor System</t>
  </si>
  <si>
    <t>Thermopile Foundation with Subfloor System</t>
  </si>
  <si>
    <t xml:space="preserve">N/A </t>
  </si>
  <si>
    <t xml:space="preserve">Up to 4% </t>
  </si>
  <si>
    <t xml:space="preserve">Up to 9% </t>
  </si>
  <si>
    <t>Replace Plumbing Fixtures Only</t>
  </si>
  <si>
    <t>Replace Entire Plumbing System</t>
  </si>
  <si>
    <t>Suggested DEED Ranges</t>
  </si>
  <si>
    <r>
      <rPr>
        <vertAlign val="superscript"/>
        <sz val="9"/>
        <rFont val="Arial"/>
        <family val="2"/>
      </rPr>
      <t>5.</t>
    </r>
    <r>
      <rPr>
        <sz val="9"/>
        <rFont val="Arial"/>
        <family val="2"/>
      </rPr>
      <t xml:space="preserve">  Equipment and technology costs should be calculated based on the number of students to be served by the project. See
    the department’s publication, </t>
    </r>
    <r>
      <rPr>
        <i/>
        <sz val="9"/>
        <rFont val="Arial"/>
        <family val="2"/>
      </rPr>
      <t xml:space="preserve">Guidelines for School Equipment Purchases </t>
    </r>
    <r>
      <rPr>
        <sz val="9"/>
        <rFont val="Arial"/>
        <family val="2"/>
      </rPr>
      <t xml:space="preserve">for calculation methodology (2021).  Technology 
    is included with Equipment. </t>
    </r>
  </si>
  <si>
    <r>
      <rPr>
        <vertAlign val="superscript"/>
        <sz val="9"/>
        <rFont val="Arial"/>
        <family val="2"/>
      </rPr>
      <t>5.</t>
    </r>
    <r>
      <rPr>
        <sz val="9"/>
        <rFont val="Arial"/>
        <family val="2"/>
      </rPr>
      <t xml:space="preserve">  Equipment and technology costs should be calculated based on the number of students to be served by the project. See
    the department’s publication, </t>
    </r>
    <r>
      <rPr>
        <i/>
        <sz val="9"/>
        <rFont val="Arial"/>
        <family val="2"/>
      </rPr>
      <t xml:space="preserve">Guidelines for School Equipment Purchases </t>
    </r>
    <r>
      <rPr>
        <sz val="9"/>
        <rFont val="Arial"/>
        <family val="2"/>
      </rPr>
      <t xml:space="preserve">for calculation methodology (2021). Technology 
    is included with Equipment. </t>
    </r>
  </si>
  <si>
    <t>Other Construction</t>
  </si>
  <si>
    <r>
      <t>Other Construction</t>
    </r>
    <r>
      <rPr>
        <vertAlign val="superscript"/>
        <sz val="10"/>
        <rFont val="Arial"/>
        <family val="2"/>
      </rPr>
      <t>4</t>
    </r>
  </si>
  <si>
    <r>
      <rPr>
        <i/>
        <sz val="10"/>
        <rFont val="Arial"/>
        <family val="2"/>
      </rPr>
      <t xml:space="preserve">ESCALATION - </t>
    </r>
    <r>
      <rPr>
        <sz val="10"/>
        <rFont val="Arial"/>
        <family val="2"/>
      </rPr>
      <t>Enter year of anticipated construction in Cell D9.</t>
    </r>
  </si>
  <si>
    <r>
      <t>Other</t>
    </r>
    <r>
      <rPr>
        <vertAlign val="superscript"/>
        <sz val="10"/>
        <color rgb="FFE10000"/>
        <rFont val="Arial"/>
        <family val="2"/>
      </rPr>
      <t>7</t>
    </r>
  </si>
  <si>
    <r>
      <t>Other</t>
    </r>
    <r>
      <rPr>
        <vertAlign val="superscript"/>
        <sz val="10"/>
        <color rgb="FFE10000"/>
        <rFont val="Arial"/>
        <family val="2"/>
      </rPr>
      <t>5</t>
    </r>
  </si>
  <si>
    <r>
      <rPr>
        <vertAlign val="superscript"/>
        <sz val="9"/>
        <rFont val="Arial"/>
        <family val="2"/>
      </rPr>
      <t>4.</t>
    </r>
    <r>
      <rPr>
        <sz val="9"/>
        <rFont val="Arial"/>
        <family val="2"/>
      </rPr>
      <t xml:space="preserve">  Provide lump sum for other construction costs, if provided by a third party for work performed or for items not otherwise 
    included in the Program Demand Cost Model. This amount should include all costs required for completion of work not 
    estimated using the Program Demand Cost Model.</t>
    </r>
  </si>
  <si>
    <t xml:space="preserve">Starting with the Project Summary sheet, fill in the necessary information in the cells with red text only (school district, project, location and date), and all other sheets will format accordingly. For a renovation project, the square foot quantity must be entered in the appropriate cell. The new construction square foot quantity is calculated using the quantities placed within the model. </t>
  </si>
  <si>
    <t>Next, go to Tab 1.0 for New Construction, or Tab 11.00 for Renovation Work. Place quantities in applicable cells with red text. Please note, the red cells are the only cells that can be edited. HINT:  If you use the tab key, you will move from cell-to-cell on those allowing input.</t>
  </si>
  <si>
    <t>1.  This section is automatically calculated by the program. However, refer to Table No. 2b of the Program 
     Demand Cost Model Instructions document for details on how the dollar adjustment factor is arrived at.</t>
  </si>
  <si>
    <t>OVERRIDE:</t>
  </si>
  <si>
    <t>Override</t>
  </si>
  <si>
    <t>The Program Demand Cost Model is created in Excel Microsoft Office 365 (Version 2403). To start, open the template and save a copy on your hard drive.</t>
  </si>
  <si>
    <t>SUBTOTAL (Lines 7.02 + 8.01):</t>
  </si>
  <si>
    <t>TOTAL ESTIMATED CONSTRUCTION VALUE (Lines 8.02 Through 8.03):</t>
  </si>
  <si>
    <t xml:space="preserve">Line 8.02 x </t>
  </si>
  <si>
    <t>Line 8.04 x</t>
  </si>
  <si>
    <t>PROJECT TOTAL COST (Lines 8.04 + 9.01 Through 9.10):</t>
  </si>
  <si>
    <t>SUBTOTAL (Lines 15.02 + 16.01):</t>
  </si>
  <si>
    <t>Line 16.02 x</t>
  </si>
  <si>
    <t>TOTAL ESTIMATED CONSTRUCTION VALUE (Lines 16.02 Through 16.03):</t>
  </si>
  <si>
    <t>TOTAL ESTIMATED CONSTRUCTION VALUE (Lines 7.02 + 8.01 Through 8.03):</t>
  </si>
  <si>
    <t>TOTAL ESTIMATED CONSTRUCTION VALUE (Lines 15.02 + 16.01 Thru 16.02):</t>
  </si>
  <si>
    <t>PROJECT TOTAL COST (Lines 16.04 + 17.01 Thru 17.10):</t>
  </si>
  <si>
    <t>No</t>
  </si>
  <si>
    <t>Yes</t>
  </si>
  <si>
    <r>
      <t>To override the Size Adjustment Factor, please choose 'Yes'</t>
    </r>
    <r>
      <rPr>
        <vertAlign val="superscript"/>
        <sz val="10"/>
        <rFont val="Arial"/>
        <family val="2"/>
      </rPr>
      <t>3</t>
    </r>
    <r>
      <rPr>
        <sz val="10"/>
        <rFont val="Arial"/>
        <family val="2"/>
      </rPr>
      <t>:</t>
    </r>
  </si>
  <si>
    <t>3.  If the Size Adjustment Factor does not apply to this project, choose 'Yes' from the drop down menu, and the
     amount calculated for this factor will be disregarded by the model.</t>
  </si>
  <si>
    <r>
      <t>To override the Dollar Adjustment Factor, please choose 'Yes'</t>
    </r>
    <r>
      <rPr>
        <vertAlign val="superscript"/>
        <sz val="10"/>
        <rFont val="Arial"/>
        <family val="2"/>
      </rPr>
      <t>3</t>
    </r>
    <r>
      <rPr>
        <sz val="10"/>
        <rFont val="Arial"/>
        <family val="2"/>
      </rPr>
      <t>:</t>
    </r>
  </si>
  <si>
    <t>3.  If the Dollar Adjustment Factor does not apply to this project, choose Yes from the drop down menu, and
     the amount calculated for this factor will be disregarded by the model.</t>
  </si>
  <si>
    <t>Location</t>
  </si>
  <si>
    <t>GACF %</t>
  </si>
  <si>
    <t>Alaska Gateway</t>
  </si>
  <si>
    <t>Aleutian Region</t>
  </si>
  <si>
    <t>Aleutians East Borough</t>
  </si>
  <si>
    <t>Annette Island</t>
  </si>
  <si>
    <t>Bering Strait (North of Nome/Offshore Villages)</t>
  </si>
  <si>
    <t xml:space="preserve">Bristol Bay Borough </t>
  </si>
  <si>
    <t>Chatham</t>
  </si>
  <si>
    <t>Chugach</t>
  </si>
  <si>
    <t>Copper River</t>
  </si>
  <si>
    <t>Cordova City</t>
  </si>
  <si>
    <t xml:space="preserve">Craig City </t>
  </si>
  <si>
    <t>Delta/Greely</t>
  </si>
  <si>
    <t>Denali Borough</t>
  </si>
  <si>
    <t xml:space="preserve">Dillingham City </t>
  </si>
  <si>
    <t>Fairbanks North Star Borough</t>
  </si>
  <si>
    <t>Galena City</t>
  </si>
  <si>
    <t>Haines Borough</t>
  </si>
  <si>
    <t xml:space="preserve">Hoonah City </t>
  </si>
  <si>
    <t xml:space="preserve">Hydaburg City </t>
  </si>
  <si>
    <t>Iditarod Area - Yukon River Village</t>
  </si>
  <si>
    <t>Iditarod Area - Kuskokwim River Village</t>
  </si>
  <si>
    <t>Iditarod Area - Landlocked Village</t>
  </si>
  <si>
    <t>Juneau City/Borough</t>
  </si>
  <si>
    <t xml:space="preserve">Kake City </t>
  </si>
  <si>
    <t>Kashunamuit</t>
  </si>
  <si>
    <t>Ketchikan Gateway Borough</t>
  </si>
  <si>
    <t xml:space="preserve">Klawock City </t>
  </si>
  <si>
    <t xml:space="preserve">Kuspuk </t>
  </si>
  <si>
    <t>Lower Yukon</t>
  </si>
  <si>
    <t>Lower Yukon Inland River/Villages</t>
  </si>
  <si>
    <t xml:space="preserve">Nenana City </t>
  </si>
  <si>
    <t xml:space="preserve">Nome City </t>
  </si>
  <si>
    <t>Kotzebue</t>
  </si>
  <si>
    <t xml:space="preserve">Pelican City </t>
  </si>
  <si>
    <t>Petersburg Borough</t>
  </si>
  <si>
    <t>Pribilof Island</t>
  </si>
  <si>
    <t>Sitka City/Borough</t>
  </si>
  <si>
    <t>Skagway Borough</t>
  </si>
  <si>
    <t>Southeast Island</t>
  </si>
  <si>
    <t xml:space="preserve">Southwest Region </t>
  </si>
  <si>
    <t>St. Mary's City</t>
  </si>
  <si>
    <t>Tanana City</t>
  </si>
  <si>
    <t>Unalaska City</t>
  </si>
  <si>
    <t>Valdez City</t>
  </si>
  <si>
    <t>Wrangell City/Borough</t>
  </si>
  <si>
    <t>Yakutat City/Borough</t>
  </si>
  <si>
    <t>Yupiit</t>
  </si>
  <si>
    <t>Kenai Peninsula Borough - Kenai/Soldotna</t>
  </si>
  <si>
    <t>Kenai Peninsula Borough - Homer Area</t>
  </si>
  <si>
    <t>Kenai Peninsula Borough - Eastern Area</t>
  </si>
  <si>
    <t>Kenai Peninsula Borough - Western Area</t>
  </si>
  <si>
    <t>Kodiak Island Borough - Kodiak</t>
  </si>
  <si>
    <t>Kodiak Island Borough  - Village</t>
  </si>
  <si>
    <t>Lake &amp; Peninsula Borough - Gulf of Alaska Village</t>
  </si>
  <si>
    <t>Lake &amp; Peninsula Borough - Bristol Bay Village</t>
  </si>
  <si>
    <t>Lake &amp; Peninsula Borough - Landlocked Village</t>
  </si>
  <si>
    <t>Lower Kuskokwim - Bethel</t>
  </si>
  <si>
    <t>Lower Kuskokwim - Villages</t>
  </si>
  <si>
    <t>Mat-Su Borough - Palmer - Wasilla</t>
  </si>
  <si>
    <t>Mat-Su Borough - Other Areas</t>
  </si>
  <si>
    <t>North Slope Borough - Utqiagvik (Barrow)</t>
  </si>
  <si>
    <t>North Slope Borough - Villages</t>
  </si>
  <si>
    <t>North Slope Borough - Atqasuk/Pt. Lay</t>
  </si>
  <si>
    <t>Yukon Flats - Village on Road System</t>
  </si>
  <si>
    <t>Yukon Flats - Village on River</t>
  </si>
  <si>
    <t>Yukon Flats - Landlocked Village</t>
  </si>
  <si>
    <t>Yukon-Koyukuk - Village on Road System</t>
  </si>
  <si>
    <t>Yukon-Koyukuk - Village on Yukon River</t>
  </si>
  <si>
    <t>Yukon-Koyukuk - Village on Koyukuk River</t>
  </si>
  <si>
    <t>Anchorage</t>
  </si>
  <si>
    <t>NW Arctic Borough - Villages No Barge Service</t>
  </si>
  <si>
    <t>NW Arctic Borough - Villages With Barge Service</t>
  </si>
  <si>
    <t>$ = Dollars                                                            
AC = Acre
BTU = British Thermal Units      
CCTV = Closed-Circuit Television
CFM = Cubic Feet per Minute
CUH = Cabinet Unit Heater
CR = Classroom
CY = Cubic Yard
DDC = Direct Digital Controls
EA = Each
GAL = Gallon
GPH = Gallons per Hour
GPM = Gallons per Minute
GWB = Gypsum Wall Board
KW = Kilowatt
LF = Linear Foot
LS = Lump Sum
MBH = 1,000 BTU per Hour
PP = Per Person
SF = Square Foot
STL = Stall
VCT = Vinyl Composite Tile</t>
  </si>
  <si>
    <t>Select Project Location</t>
  </si>
  <si>
    <t>Project Locations Table</t>
  </si>
  <si>
    <t>Geographic Area Cost Factors Table</t>
  </si>
  <si>
    <t>https://education.alaska.gov/facilities/docs/Cost_Model_Instructions-Tables_2024.pdf</t>
  </si>
  <si>
    <r>
      <t xml:space="preserve">After completing the variable information make sure to save your work. You can print the entire workbook by selecting File, Print, Entire Workbook. </t>
    </r>
    <r>
      <rPr>
        <sz val="11"/>
        <color rgb="FFFF0000"/>
        <rFont val="Arial"/>
        <family val="2"/>
      </rPr>
      <t xml:space="preserve">Please note you only need to print the yellow colored Project Summary, General Summary, and Notes Tabs for DEED/CIP submittal.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</si>
</sst>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0.00\ "/>
    <numFmt numFmtId="165" formatCode="#,##0\ "/>
    <numFmt numFmtId="166" formatCode="&quot;$&quot;\ #,##0"/>
    <numFmt numFmtId="167" formatCode="0.000\ "/>
    <numFmt numFmtId="168" formatCode="0.\ "/>
    <numFmt numFmtId="169" formatCode="&quot;$&quot;\ #,##0.00\ \ "/>
    <numFmt numFmtId="170" formatCode="#,##0.00\ \ "/>
    <numFmt numFmtId="171" formatCode="&quot;$&quot;\ #,##0\ "/>
    <numFmt numFmtId="172" formatCode="#,##0\ &quot;SF&quot;"/>
    <numFmt numFmtId="173" formatCode="#,##0\ \K\W\ "/>
    <numFmt numFmtId="174" formatCode="#,##0\ &quot;EA&quot;\ "/>
    <numFmt numFmtId="175" formatCode="#,##0\ &quot;SF&quot;\ "/>
    <numFmt numFmtId="176" formatCode="#,##0\ &quot;GAL&quot;\ "/>
    <numFmt numFmtId="177" formatCode="#,##0\ &quot;LS&quot;\ "/>
    <numFmt numFmtId="178" formatCode="#,##0\ &quot;CY&quot;\ "/>
    <numFmt numFmtId="179" formatCode="#,##0\ &quot;LF&quot;\ "/>
    <numFmt numFmtId="180" formatCode="#,##0.0\ &quot;AC&quot;\ "/>
    <numFmt numFmtId="181" formatCode="#,##0\ &quot;SF =&quot;"/>
    <numFmt numFmtId="182" formatCode="#,##0\ &quot;KW&quot;\ "/>
    <numFmt numFmtId="183" formatCode="#,##0\ &quot;SEATS&quot;\ "/>
    <numFmt numFmtId="184" formatCode="#,##0\ &quot;MBH&quot;\ "/>
    <numFmt numFmtId="185" formatCode="#,##0\ &quot;STL&quot;\ "/>
    <numFmt numFmtId="186" formatCode="#,##0\ &quot;PP&quot;\ "/>
    <numFmt numFmtId="187" formatCode="#,##0\ &quot;STLS&quot;\ "/>
    <numFmt numFmtId="188" formatCode="#,##0\ &quot;CFM&quot;\ "/>
    <numFmt numFmtId="189" formatCode="&quot;$&quot;\ #,##0.00\ &quot;/SF&quot;"/>
    <numFmt numFmtId="190" formatCode="#,##0\ &quot;SF⁶&quot;"/>
    <numFmt numFmtId="191" formatCode="General\ "/>
    <numFmt numFmtId="192" formatCode="#,##0\ &quot;SF¹&quot;\ "/>
    <numFmt numFmtId="193" formatCode="[$-409]mmmm\ d\,\ yyyy;@"/>
    <numFmt numFmtId="194" formatCode="m/d/yy;@"/>
    <numFmt numFmtId="195" formatCode="#,##0\ &quot;GPH&quot;\ "/>
    <numFmt numFmtId="196" formatCode="0%\ "/>
  </numFmts>
  <fonts count="35" x14ac:knownFonts="1">
    <font>
      <sz val="10"/>
      <name val="Arial"/>
    </font>
    <font>
      <sz val="10"/>
      <name val="Arial"/>
      <family val="2"/>
    </font>
    <font>
      <sz val="10"/>
      <name val="Arial"/>
      <family val="2"/>
    </font>
    <font>
      <b/>
      <sz val="10"/>
      <name val="Arial"/>
      <family val="2"/>
    </font>
    <font>
      <vertAlign val="superscript"/>
      <sz val="10"/>
      <name val="Arial"/>
      <family val="2"/>
    </font>
    <font>
      <sz val="9"/>
      <name val="Arial"/>
      <family val="2"/>
    </font>
    <font>
      <vertAlign val="superscript"/>
      <sz val="9"/>
      <name val="Arial"/>
      <family val="2"/>
    </font>
    <font>
      <sz val="8"/>
      <color indexed="81"/>
      <name val="Tahoma"/>
      <family val="2"/>
    </font>
    <font>
      <i/>
      <sz val="10"/>
      <name val="Arial"/>
      <family val="2"/>
    </font>
    <font>
      <b/>
      <i/>
      <sz val="10"/>
      <name val="Arial"/>
      <family val="2"/>
    </font>
    <font>
      <b/>
      <i/>
      <sz val="9"/>
      <name val="Arial"/>
      <family val="2"/>
    </font>
    <font>
      <b/>
      <sz val="8"/>
      <color indexed="81"/>
      <name val="Tahoma"/>
      <family val="2"/>
    </font>
    <font>
      <u/>
      <sz val="10"/>
      <name val="Arial"/>
      <family val="2"/>
    </font>
    <font>
      <sz val="8"/>
      <color indexed="81"/>
      <name val="Arial"/>
      <family val="2"/>
    </font>
    <font>
      <b/>
      <sz val="10"/>
      <color rgb="FF00B0F0"/>
      <name val="Arial"/>
      <family val="2"/>
    </font>
    <font>
      <b/>
      <sz val="12"/>
      <name val="Arial"/>
      <family val="2"/>
    </font>
    <font>
      <sz val="10"/>
      <color theme="0"/>
      <name val="Arial"/>
      <family val="2"/>
    </font>
    <font>
      <b/>
      <i/>
      <sz val="10"/>
      <color theme="0"/>
      <name val="Arial"/>
      <family val="2"/>
    </font>
    <font>
      <sz val="10"/>
      <color theme="4" tint="0.79998168889431442"/>
      <name val="Arial"/>
      <family val="2"/>
    </font>
    <font>
      <vertAlign val="superscript"/>
      <sz val="9"/>
      <color theme="0"/>
      <name val="Arial"/>
      <family val="2"/>
    </font>
    <font>
      <sz val="9"/>
      <color theme="0"/>
      <name val="Arial"/>
      <family val="2"/>
    </font>
    <font>
      <b/>
      <i/>
      <sz val="8"/>
      <name val="Arial"/>
      <family val="2"/>
    </font>
    <font>
      <sz val="10"/>
      <color theme="8" tint="0.79998168889431442"/>
      <name val="Arial"/>
      <family val="2"/>
    </font>
    <font>
      <b/>
      <sz val="9"/>
      <name val="Arial"/>
      <family val="2"/>
    </font>
    <font>
      <b/>
      <u/>
      <sz val="9"/>
      <name val="Arial"/>
      <family val="2"/>
    </font>
    <font>
      <b/>
      <i/>
      <sz val="12"/>
      <color theme="8" tint="0.79998168889431442"/>
      <name val="Arial"/>
      <family val="2"/>
    </font>
    <font>
      <sz val="12"/>
      <name val="Arial"/>
      <family val="2"/>
    </font>
    <font>
      <i/>
      <sz val="9"/>
      <name val="Arial"/>
      <family val="2"/>
    </font>
    <font>
      <b/>
      <i/>
      <sz val="9"/>
      <color theme="0"/>
      <name val="Arial"/>
      <family val="2"/>
    </font>
    <font>
      <u/>
      <sz val="10"/>
      <color theme="10"/>
      <name val="Arial"/>
      <family val="2"/>
    </font>
    <font>
      <sz val="10"/>
      <color rgb="FFE10000"/>
      <name val="Arial"/>
      <family val="2"/>
    </font>
    <font>
      <b/>
      <i/>
      <sz val="10"/>
      <color rgb="FFE10000"/>
      <name val="Arial"/>
      <family val="2"/>
    </font>
    <font>
      <vertAlign val="superscript"/>
      <sz val="10"/>
      <color rgb="FFE10000"/>
      <name val="Arial"/>
      <family val="2"/>
    </font>
    <font>
      <sz val="11"/>
      <name val="Arial"/>
      <family val="2"/>
    </font>
    <font>
      <sz val="11"/>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3">
    <xf numFmtId="0" fontId="0" fillId="0" borderId="0"/>
    <xf numFmtId="0" fontId="29" fillId="0" borderId="0" applyNumberFormat="0" applyFill="0" applyBorder="0" applyAlignment="0" applyProtection="0"/>
    <xf numFmtId="0" fontId="1" fillId="0" borderId="0"/>
  </cellStyleXfs>
  <cellXfs count="583">
    <xf numFmtId="0" fontId="0" fillId="0" borderId="0" xfId="0"/>
    <xf numFmtId="164" fontId="2" fillId="0" borderId="0" xfId="0" applyNumberFormat="1" applyFont="1"/>
    <xf numFmtId="0" fontId="2" fillId="0" borderId="0" xfId="0" applyFont="1"/>
    <xf numFmtId="165" fontId="2" fillId="0" borderId="0" xfId="0" applyNumberFormat="1" applyFont="1"/>
    <xf numFmtId="2" fontId="2" fillId="0" borderId="0" xfId="0" applyNumberFormat="1" applyFont="1"/>
    <xf numFmtId="3" fontId="2" fillId="0" borderId="0" xfId="0" applyNumberFormat="1" applyFont="1"/>
    <xf numFmtId="0" fontId="5" fillId="0" borderId="0" xfId="0" applyFont="1"/>
    <xf numFmtId="164" fontId="2" fillId="0" borderId="1" xfId="0" applyNumberFormat="1" applyFont="1" applyBorder="1"/>
    <xf numFmtId="0" fontId="8" fillId="0" borderId="0" xfId="0" applyFont="1"/>
    <xf numFmtId="164" fontId="9" fillId="0" borderId="0" xfId="0" applyNumberFormat="1" applyFont="1"/>
    <xf numFmtId="0" fontId="2" fillId="0" borderId="10" xfId="0" applyFont="1" applyBorder="1"/>
    <xf numFmtId="2" fontId="2" fillId="0" borderId="3" xfId="0" applyNumberFormat="1" applyFont="1" applyBorder="1" applyAlignment="1">
      <alignment horizontal="left" indent="4"/>
    </xf>
    <xf numFmtId="3" fontId="2" fillId="0" borderId="2" xfId="0" applyNumberFormat="1" applyFont="1" applyBorder="1"/>
    <xf numFmtId="0" fontId="2" fillId="0" borderId="11" xfId="0" applyFont="1" applyBorder="1"/>
    <xf numFmtId="164" fontId="2" fillId="0" borderId="12" xfId="0" applyNumberFormat="1" applyFont="1" applyBorder="1"/>
    <xf numFmtId="168" fontId="2" fillId="0" borderId="0" xfId="0" applyNumberFormat="1" applyFont="1"/>
    <xf numFmtId="164" fontId="3" fillId="0" borderId="0" xfId="0" applyNumberFormat="1" applyFont="1"/>
    <xf numFmtId="165" fontId="2" fillId="0" borderId="2" xfId="0" applyNumberFormat="1" applyFont="1" applyBorder="1"/>
    <xf numFmtId="171" fontId="2" fillId="0" borderId="2" xfId="0" applyNumberFormat="1" applyFont="1" applyBorder="1"/>
    <xf numFmtId="165" fontId="2" fillId="0" borderId="8" xfId="0" applyNumberFormat="1" applyFont="1" applyBorder="1"/>
    <xf numFmtId="164" fontId="2" fillId="0" borderId="11" xfId="0" applyNumberFormat="1" applyFont="1" applyBorder="1"/>
    <xf numFmtId="3" fontId="2" fillId="0" borderId="17" xfId="0" applyNumberFormat="1" applyFont="1" applyBorder="1"/>
    <xf numFmtId="169" fontId="2" fillId="0" borderId="19" xfId="0" applyNumberFormat="1" applyFont="1" applyBorder="1"/>
    <xf numFmtId="170" fontId="2" fillId="0" borderId="9" xfId="0" applyNumberFormat="1" applyFont="1" applyBorder="1"/>
    <xf numFmtId="0" fontId="2" fillId="0" borderId="0" xfId="0" applyFont="1" applyAlignment="1">
      <alignment horizontal="right"/>
    </xf>
    <xf numFmtId="0" fontId="2" fillId="0" borderId="7" xfId="0" applyFont="1" applyBorder="1"/>
    <xf numFmtId="165" fontId="2" fillId="0" borderId="7" xfId="0" applyNumberFormat="1" applyFont="1" applyBorder="1"/>
    <xf numFmtId="166" fontId="2" fillId="0" borderId="2" xfId="0" applyNumberFormat="1" applyFont="1" applyBorder="1"/>
    <xf numFmtId="0" fontId="2" fillId="0" borderId="10" xfId="0" applyFont="1" applyBorder="1" applyAlignment="1">
      <alignment horizontal="center"/>
    </xf>
    <xf numFmtId="3" fontId="2" fillId="0" borderId="8" xfId="0" applyNumberFormat="1" applyFont="1" applyBorder="1"/>
    <xf numFmtId="0" fontId="3" fillId="0" borderId="10" xfId="0" applyFont="1" applyBorder="1"/>
    <xf numFmtId="164" fontId="2" fillId="0" borderId="7" xfId="0" applyNumberFormat="1" applyFont="1" applyBorder="1"/>
    <xf numFmtId="165" fontId="2" fillId="0" borderId="17" xfId="0" applyNumberFormat="1" applyFont="1" applyBorder="1"/>
    <xf numFmtId="165" fontId="2" fillId="0" borderId="16" xfId="0" applyNumberFormat="1" applyFont="1" applyBorder="1"/>
    <xf numFmtId="165" fontId="2" fillId="0" borderId="5" xfId="0" applyNumberFormat="1" applyFont="1" applyBorder="1"/>
    <xf numFmtId="0" fontId="1" fillId="0" borderId="10" xfId="0" applyFont="1" applyBorder="1"/>
    <xf numFmtId="0" fontId="1" fillId="0" borderId="0" xfId="0" applyFont="1"/>
    <xf numFmtId="0" fontId="1" fillId="0" borderId="12" xfId="0" applyFont="1" applyBorder="1"/>
    <xf numFmtId="165" fontId="2" fillId="0" borderId="23" xfId="0" applyNumberFormat="1" applyFont="1" applyBorder="1"/>
    <xf numFmtId="10" fontId="5" fillId="0" borderId="0" xfId="0" applyNumberFormat="1" applyFont="1" applyAlignment="1">
      <alignment horizontal="left"/>
    </xf>
    <xf numFmtId="0" fontId="1" fillId="0" borderId="12" xfId="0" applyFont="1" applyBorder="1" applyAlignment="1">
      <alignment horizontal="right"/>
    </xf>
    <xf numFmtId="0" fontId="1" fillId="0" borderId="11" xfId="0" applyFont="1" applyBorder="1"/>
    <xf numFmtId="164" fontId="1" fillId="0" borderId="10" xfId="0" applyNumberFormat="1" applyFont="1" applyBorder="1"/>
    <xf numFmtId="0" fontId="1" fillId="0" borderId="13" xfId="0" applyFont="1" applyBorder="1"/>
    <xf numFmtId="0" fontId="1" fillId="0" borderId="1" xfId="0" applyFont="1" applyBorder="1" applyAlignment="1">
      <alignment horizontal="right"/>
    </xf>
    <xf numFmtId="10" fontId="2" fillId="0" borderId="1" xfId="0" applyNumberFormat="1" applyFont="1" applyBorder="1" applyAlignment="1">
      <alignment horizontal="center"/>
    </xf>
    <xf numFmtId="10" fontId="2" fillId="0" borderId="11" xfId="0" applyNumberFormat="1" applyFont="1" applyBorder="1"/>
    <xf numFmtId="167" fontId="1" fillId="0" borderId="10" xfId="0" applyNumberFormat="1" applyFont="1" applyBorder="1"/>
    <xf numFmtId="164" fontId="2" fillId="2" borderId="29" xfId="0" applyNumberFormat="1" applyFont="1" applyFill="1" applyBorder="1"/>
    <xf numFmtId="0" fontId="2" fillId="2" borderId="29" xfId="0" applyFont="1" applyFill="1" applyBorder="1"/>
    <xf numFmtId="165" fontId="9" fillId="2" borderId="14" xfId="0" applyNumberFormat="1" applyFont="1" applyFill="1" applyBorder="1" applyAlignment="1">
      <alignment horizontal="left" indent="1"/>
    </xf>
    <xf numFmtId="165" fontId="9" fillId="2" borderId="29" xfId="0" applyNumberFormat="1" applyFont="1" applyFill="1" applyBorder="1"/>
    <xf numFmtId="164" fontId="2" fillId="2" borderId="0" xfId="0" applyNumberFormat="1" applyFont="1" applyFill="1"/>
    <xf numFmtId="0" fontId="2" fillId="2" borderId="0" xfId="0" applyFont="1" applyFill="1"/>
    <xf numFmtId="165" fontId="9" fillId="2" borderId="2" xfId="0" applyNumberFormat="1" applyFont="1" applyFill="1" applyBorder="1" applyAlignment="1">
      <alignment horizontal="left" indent="1"/>
    </xf>
    <xf numFmtId="0" fontId="3" fillId="0" borderId="0" xfId="0" applyFont="1"/>
    <xf numFmtId="164" fontId="6" fillId="0" borderId="0" xfId="0" applyNumberFormat="1" applyFont="1"/>
    <xf numFmtId="164" fontId="5" fillId="0" borderId="0" xfId="0" applyNumberFormat="1" applyFont="1"/>
    <xf numFmtId="170" fontId="2" fillId="0" borderId="0" xfId="0" applyNumberFormat="1" applyFont="1"/>
    <xf numFmtId="164" fontId="12" fillId="0" borderId="0" xfId="0" applyNumberFormat="1" applyFont="1"/>
    <xf numFmtId="170" fontId="2" fillId="0" borderId="0" xfId="0" applyNumberFormat="1" applyFont="1" applyAlignment="1">
      <alignment horizontal="center"/>
    </xf>
    <xf numFmtId="0" fontId="1" fillId="0" borderId="11" xfId="0" applyFont="1" applyBorder="1" applyAlignment="1">
      <alignment horizontal="right"/>
    </xf>
    <xf numFmtId="168" fontId="2" fillId="0" borderId="7" xfId="0" applyNumberFormat="1" applyFont="1" applyBorder="1"/>
    <xf numFmtId="164" fontId="5" fillId="0" borderId="0" xfId="0" applyNumberFormat="1" applyFont="1" applyAlignment="1">
      <alignment horizontal="left"/>
    </xf>
    <xf numFmtId="165" fontId="5" fillId="0" borderId="0" xfId="0" applyNumberFormat="1" applyFont="1"/>
    <xf numFmtId="2" fontId="5" fillId="0" borderId="0" xfId="0" applyNumberFormat="1" applyFont="1"/>
    <xf numFmtId="3" fontId="5" fillId="0" borderId="0" xfId="0" applyNumberFormat="1" applyFont="1"/>
    <xf numFmtId="164" fontId="1" fillId="0" borderId="0" xfId="0" applyNumberFormat="1" applyFont="1"/>
    <xf numFmtId="2" fontId="2" fillId="2" borderId="15" xfId="0" applyNumberFormat="1" applyFont="1" applyFill="1" applyBorder="1"/>
    <xf numFmtId="165" fontId="2" fillId="2" borderId="0" xfId="0" applyNumberFormat="1" applyFont="1" applyFill="1"/>
    <xf numFmtId="2" fontId="2" fillId="2" borderId="3" xfId="0" applyNumberFormat="1" applyFont="1" applyFill="1" applyBorder="1"/>
    <xf numFmtId="164" fontId="3" fillId="0" borderId="2" xfId="0" applyNumberFormat="1" applyFont="1" applyBorder="1"/>
    <xf numFmtId="164" fontId="2" fillId="0" borderId="2" xfId="0" applyNumberFormat="1" applyFont="1" applyBorder="1"/>
    <xf numFmtId="164" fontId="3" fillId="0" borderId="2" xfId="0" applyNumberFormat="1" applyFont="1" applyBorder="1" applyAlignment="1">
      <alignment horizontal="left" indent="1"/>
    </xf>
    <xf numFmtId="164" fontId="3" fillId="0" borderId="4" xfId="0" applyNumberFormat="1" applyFont="1" applyBorder="1" applyAlignment="1">
      <alignment horizontal="left" indent="1"/>
    </xf>
    <xf numFmtId="0" fontId="1" fillId="0" borderId="2" xfId="0" applyFont="1" applyBorder="1" applyAlignment="1">
      <alignment horizontal="left" indent="2"/>
    </xf>
    <xf numFmtId="0" fontId="2" fillId="0" borderId="8" xfId="0" applyFont="1" applyBorder="1" applyAlignment="1">
      <alignment horizontal="left" indent="2"/>
    </xf>
    <xf numFmtId="0" fontId="1" fillId="0" borderId="8" xfId="0" applyFont="1" applyBorder="1" applyAlignment="1">
      <alignment horizontal="left" indent="2"/>
    </xf>
    <xf numFmtId="0" fontId="2" fillId="0" borderId="17" xfId="0" applyFont="1" applyBorder="1" applyAlignment="1">
      <alignment horizontal="left" indent="2"/>
    </xf>
    <xf numFmtId="164" fontId="16" fillId="0" borderId="0" xfId="0" applyNumberFormat="1" applyFont="1"/>
    <xf numFmtId="164" fontId="10" fillId="2" borderId="14" xfId="0" applyNumberFormat="1" applyFont="1" applyFill="1" applyBorder="1" applyAlignment="1">
      <alignment horizontal="center" vertical="center" wrapText="1"/>
    </xf>
    <xf numFmtId="164" fontId="10" fillId="2" borderId="14" xfId="0" applyNumberFormat="1" applyFont="1" applyFill="1" applyBorder="1" applyAlignment="1">
      <alignment horizontal="center" vertical="center"/>
    </xf>
    <xf numFmtId="164" fontId="10" fillId="2" borderId="14" xfId="0" applyNumberFormat="1" applyFont="1" applyFill="1" applyBorder="1" applyAlignment="1">
      <alignment horizontal="right" vertical="center"/>
    </xf>
    <xf numFmtId="164" fontId="9" fillId="0" borderId="36" xfId="0" applyNumberFormat="1" applyFont="1" applyBorder="1" applyAlignment="1">
      <alignment horizontal="left" vertical="center" indent="1"/>
    </xf>
    <xf numFmtId="171" fontId="9" fillId="0" borderId="36" xfId="0" applyNumberFormat="1" applyFont="1" applyBorder="1" applyAlignment="1">
      <alignment vertical="center"/>
    </xf>
    <xf numFmtId="2" fontId="17" fillId="0" borderId="37" xfId="0" applyNumberFormat="1" applyFont="1" applyBorder="1"/>
    <xf numFmtId="164" fontId="2" fillId="0" borderId="8" xfId="0" applyNumberFormat="1" applyFont="1" applyBorder="1"/>
    <xf numFmtId="164" fontId="2" fillId="0" borderId="17" xfId="0" applyNumberFormat="1" applyFont="1" applyBorder="1"/>
    <xf numFmtId="164" fontId="9" fillId="2" borderId="14" xfId="0" applyNumberFormat="1" applyFont="1" applyFill="1" applyBorder="1" applyAlignment="1">
      <alignment horizontal="left" indent="1"/>
    </xf>
    <xf numFmtId="164" fontId="9" fillId="2" borderId="2" xfId="0" applyNumberFormat="1" applyFont="1" applyFill="1" applyBorder="1" applyAlignment="1">
      <alignment horizontal="left" indent="1"/>
    </xf>
    <xf numFmtId="164" fontId="10" fillId="2" borderId="14" xfId="0" applyNumberFormat="1" applyFont="1" applyFill="1" applyBorder="1" applyAlignment="1">
      <alignment horizontal="left" vertical="center" indent="2"/>
    </xf>
    <xf numFmtId="3" fontId="10" fillId="2" borderId="35" xfId="0" applyNumberFormat="1" applyFont="1" applyFill="1" applyBorder="1" applyAlignment="1">
      <alignment horizontal="left" vertical="center" indent="2"/>
    </xf>
    <xf numFmtId="171" fontId="2" fillId="0" borderId="3" xfId="0" applyNumberFormat="1" applyFont="1" applyBorder="1"/>
    <xf numFmtId="165" fontId="2" fillId="0" borderId="18" xfId="0" applyNumberFormat="1" applyFont="1" applyBorder="1"/>
    <xf numFmtId="164" fontId="9" fillId="0" borderId="0" xfId="0" applyNumberFormat="1" applyFont="1" applyAlignment="1">
      <alignment vertical="center"/>
    </xf>
    <xf numFmtId="171" fontId="9" fillId="0" borderId="3" xfId="0" applyNumberFormat="1" applyFont="1" applyBorder="1" applyAlignment="1">
      <alignment vertical="center"/>
    </xf>
    <xf numFmtId="164" fontId="9" fillId="0" borderId="36" xfId="0" applyNumberFormat="1" applyFont="1" applyBorder="1" applyAlignment="1">
      <alignment vertical="center"/>
    </xf>
    <xf numFmtId="164" fontId="9" fillId="0" borderId="37" xfId="0" applyNumberFormat="1" applyFont="1" applyBorder="1" applyAlignment="1">
      <alignment vertical="center"/>
    </xf>
    <xf numFmtId="171" fontId="9" fillId="0" borderId="38" xfId="0" applyNumberFormat="1" applyFont="1" applyBorder="1" applyAlignment="1">
      <alignment vertical="center"/>
    </xf>
    <xf numFmtId="2" fontId="17" fillId="0" borderId="34" xfId="0" applyNumberFormat="1" applyFont="1" applyBorder="1" applyAlignment="1">
      <alignment vertical="center"/>
    </xf>
    <xf numFmtId="164" fontId="5" fillId="0" borderId="0" xfId="0" applyNumberFormat="1" applyFont="1" applyAlignment="1">
      <alignment horizontal="left" indent="1"/>
    </xf>
    <xf numFmtId="164" fontId="9" fillId="2" borderId="29" xfId="0" applyNumberFormat="1" applyFont="1" applyFill="1" applyBorder="1" applyAlignment="1">
      <alignment horizontal="center" vertical="center"/>
    </xf>
    <xf numFmtId="172" fontId="9" fillId="0" borderId="36" xfId="0" applyNumberFormat="1" applyFont="1" applyBorder="1" applyAlignment="1">
      <alignment vertical="center"/>
    </xf>
    <xf numFmtId="167" fontId="1" fillId="0" borderId="8" xfId="0" applyNumberFormat="1" applyFont="1" applyBorder="1" applyAlignment="1">
      <alignment horizontal="right"/>
    </xf>
    <xf numFmtId="164" fontId="2" fillId="0" borderId="22" xfId="0" applyNumberFormat="1" applyFont="1" applyBorder="1"/>
    <xf numFmtId="170" fontId="16" fillId="0" borderId="19" xfId="0" applyNumberFormat="1" applyFont="1" applyBorder="1"/>
    <xf numFmtId="2" fontId="17" fillId="0" borderId="19" xfId="0" applyNumberFormat="1" applyFont="1" applyBorder="1" applyAlignment="1">
      <alignment vertical="center"/>
    </xf>
    <xf numFmtId="177" fontId="1" fillId="0" borderId="17" xfId="0" applyNumberFormat="1" applyFont="1" applyBorder="1"/>
    <xf numFmtId="3" fontId="10" fillId="2" borderId="35" xfId="0" applyNumberFormat="1" applyFont="1" applyFill="1" applyBorder="1" applyAlignment="1">
      <alignment horizontal="center" vertical="center"/>
    </xf>
    <xf numFmtId="0" fontId="9" fillId="2" borderId="35" xfId="0" applyFont="1" applyFill="1" applyBorder="1" applyAlignment="1">
      <alignment horizontal="center" vertical="center" wrapText="1"/>
    </xf>
    <xf numFmtId="3" fontId="10" fillId="2" borderId="35" xfId="0" applyNumberFormat="1" applyFont="1" applyFill="1" applyBorder="1" applyAlignment="1">
      <alignment horizontal="center" vertical="center" wrapText="1"/>
    </xf>
    <xf numFmtId="165" fontId="17" fillId="0" borderId="36" xfId="0" applyNumberFormat="1" applyFont="1" applyBorder="1"/>
    <xf numFmtId="2" fontId="17" fillId="0" borderId="34" xfId="0" applyNumberFormat="1" applyFont="1" applyBorder="1"/>
    <xf numFmtId="0" fontId="15" fillId="0" borderId="0" xfId="0" applyFont="1" applyAlignment="1">
      <alignment vertical="center"/>
    </xf>
    <xf numFmtId="167" fontId="1" fillId="0" borderId="2" xfId="0" applyNumberFormat="1" applyFont="1" applyBorder="1" applyAlignment="1">
      <alignment horizontal="right"/>
    </xf>
    <xf numFmtId="164" fontId="1" fillId="0" borderId="2" xfId="0" applyNumberFormat="1" applyFont="1" applyBorder="1" applyAlignment="1">
      <alignment horizontal="right"/>
    </xf>
    <xf numFmtId="164" fontId="1" fillId="0" borderId="8" xfId="0" applyNumberFormat="1" applyFont="1" applyBorder="1" applyAlignment="1">
      <alignment horizontal="right"/>
    </xf>
    <xf numFmtId="167" fontId="2" fillId="0" borderId="8" xfId="0" applyNumberFormat="1" applyFont="1" applyBorder="1"/>
    <xf numFmtId="164" fontId="2" fillId="0" borderId="8" xfId="0" applyNumberFormat="1" applyFont="1" applyBorder="1" applyAlignment="1">
      <alignment horizontal="right"/>
    </xf>
    <xf numFmtId="167" fontId="2" fillId="0" borderId="8" xfId="0" applyNumberFormat="1" applyFont="1" applyBorder="1" applyAlignment="1">
      <alignment horizontal="right"/>
    </xf>
    <xf numFmtId="164" fontId="2" fillId="0" borderId="17" xfId="0" applyNumberFormat="1" applyFont="1" applyBorder="1" applyAlignment="1">
      <alignment horizontal="right"/>
    </xf>
    <xf numFmtId="165" fontId="9" fillId="0" borderId="37" xfId="0" applyNumberFormat="1" applyFont="1" applyBorder="1"/>
    <xf numFmtId="177" fontId="2" fillId="0" borderId="2" xfId="0" applyNumberFormat="1" applyFont="1" applyBorder="1"/>
    <xf numFmtId="177" fontId="2" fillId="0" borderId="8" xfId="0" applyNumberFormat="1" applyFont="1" applyBorder="1"/>
    <xf numFmtId="177" fontId="2" fillId="0" borderId="17" xfId="0" applyNumberFormat="1" applyFont="1" applyBorder="1"/>
    <xf numFmtId="0" fontId="10" fillId="2" borderId="35" xfId="0" applyFont="1" applyFill="1" applyBorder="1" applyAlignment="1">
      <alignment horizontal="center" vertical="center" wrapText="1"/>
    </xf>
    <xf numFmtId="164" fontId="2" fillId="0" borderId="4" xfId="0" applyNumberFormat="1" applyFont="1" applyBorder="1"/>
    <xf numFmtId="165" fontId="9" fillId="0" borderId="37" xfId="0" applyNumberFormat="1" applyFont="1" applyBorder="1" applyAlignment="1">
      <alignment vertical="center"/>
    </xf>
    <xf numFmtId="170" fontId="16" fillId="0" borderId="3" xfId="0" applyNumberFormat="1" applyFont="1" applyBorder="1"/>
    <xf numFmtId="165" fontId="17" fillId="0" borderId="37" xfId="0" applyNumberFormat="1" applyFont="1" applyBorder="1" applyAlignment="1">
      <alignment vertical="center"/>
    </xf>
    <xf numFmtId="2" fontId="17" fillId="0" borderId="38" xfId="0" applyNumberFormat="1" applyFont="1" applyBorder="1" applyAlignment="1">
      <alignment vertical="center"/>
    </xf>
    <xf numFmtId="165" fontId="16" fillId="0" borderId="0" xfId="0" applyNumberFormat="1" applyFont="1"/>
    <xf numFmtId="3" fontId="16" fillId="0" borderId="3" xfId="0" applyNumberFormat="1" applyFont="1" applyBorder="1"/>
    <xf numFmtId="164" fontId="1" fillId="0" borderId="1" xfId="0" applyNumberFormat="1" applyFont="1" applyBorder="1" applyAlignment="1">
      <alignment horizontal="left"/>
    </xf>
    <xf numFmtId="2" fontId="18" fillId="2" borderId="15" xfId="0" applyNumberFormat="1" applyFont="1" applyFill="1" applyBorder="1"/>
    <xf numFmtId="2" fontId="18" fillId="2" borderId="3" xfId="0" applyNumberFormat="1" applyFont="1" applyFill="1" applyBorder="1"/>
    <xf numFmtId="0" fontId="18" fillId="2" borderId="29" xfId="0" applyFont="1" applyFill="1" applyBorder="1"/>
    <xf numFmtId="0" fontId="18" fillId="2" borderId="0" xfId="0" applyFont="1" applyFill="1"/>
    <xf numFmtId="165" fontId="16" fillId="0" borderId="2" xfId="0" applyNumberFormat="1" applyFont="1" applyBorder="1"/>
    <xf numFmtId="2" fontId="16" fillId="0" borderId="0" xfId="0" applyNumberFormat="1" applyFont="1"/>
    <xf numFmtId="3" fontId="16" fillId="0" borderId="0" xfId="0" applyNumberFormat="1" applyFont="1"/>
    <xf numFmtId="2" fontId="18" fillId="2" borderId="29" xfId="0" applyNumberFormat="1" applyFont="1" applyFill="1" applyBorder="1"/>
    <xf numFmtId="2" fontId="18" fillId="2" borderId="0" xfId="0" applyNumberFormat="1" applyFont="1" applyFill="1"/>
    <xf numFmtId="164" fontId="6" fillId="0" borderId="0" xfId="0" applyNumberFormat="1" applyFont="1" applyAlignment="1">
      <alignment horizontal="left" indent="1"/>
    </xf>
    <xf numFmtId="2" fontId="16" fillId="0" borderId="28" xfId="0" applyNumberFormat="1" applyFont="1" applyBorder="1"/>
    <xf numFmtId="164" fontId="19" fillId="0" borderId="0" xfId="0" applyNumberFormat="1" applyFont="1" applyAlignment="1">
      <alignment horizontal="left" indent="1"/>
    </xf>
    <xf numFmtId="0" fontId="20" fillId="0" borderId="0" xfId="0" applyFont="1"/>
    <xf numFmtId="165" fontId="16" fillId="0" borderId="16" xfId="0" applyNumberFormat="1" applyFont="1" applyBorder="1"/>
    <xf numFmtId="165" fontId="2" fillId="0" borderId="19" xfId="0" applyNumberFormat="1" applyFont="1" applyBorder="1"/>
    <xf numFmtId="175" fontId="2" fillId="0" borderId="0" xfId="0" applyNumberFormat="1" applyFont="1"/>
    <xf numFmtId="170" fontId="16" fillId="0" borderId="0" xfId="0" applyNumberFormat="1" applyFont="1"/>
    <xf numFmtId="164" fontId="2" fillId="0" borderId="0" xfId="0" applyNumberFormat="1" applyFont="1" applyAlignment="1">
      <alignment horizontal="left" indent="1"/>
    </xf>
    <xf numFmtId="164" fontId="3" fillId="0" borderId="6" xfId="0" applyNumberFormat="1" applyFont="1" applyBorder="1"/>
    <xf numFmtId="166" fontId="9" fillId="0" borderId="36" xfId="0" applyNumberFormat="1" applyFont="1" applyBorder="1" applyAlignment="1">
      <alignment vertical="center"/>
    </xf>
    <xf numFmtId="171" fontId="2" fillId="0" borderId="19" xfId="0" applyNumberFormat="1" applyFont="1" applyBorder="1"/>
    <xf numFmtId="171" fontId="9" fillId="0" borderId="19" xfId="0" applyNumberFormat="1" applyFont="1" applyBorder="1"/>
    <xf numFmtId="171" fontId="9" fillId="0" borderId="34" xfId="0" applyNumberFormat="1" applyFont="1" applyBorder="1" applyAlignment="1">
      <alignment vertical="center"/>
    </xf>
    <xf numFmtId="3" fontId="16" fillId="0" borderId="19" xfId="0" applyNumberFormat="1" applyFont="1" applyBorder="1"/>
    <xf numFmtId="165" fontId="17" fillId="0" borderId="0" xfId="0" applyNumberFormat="1" applyFont="1"/>
    <xf numFmtId="2" fontId="17" fillId="0" borderId="0" xfId="0" applyNumberFormat="1" applyFont="1"/>
    <xf numFmtId="165" fontId="2" fillId="0" borderId="26" xfId="0" applyNumberFormat="1" applyFont="1" applyBorder="1" applyAlignment="1">
      <alignment horizontal="right"/>
    </xf>
    <xf numFmtId="164" fontId="16" fillId="0" borderId="2" xfId="0" applyNumberFormat="1" applyFont="1" applyBorder="1"/>
    <xf numFmtId="2" fontId="17" fillId="0" borderId="37" xfId="0" applyNumberFormat="1" applyFont="1" applyBorder="1" applyAlignment="1">
      <alignment vertical="center"/>
    </xf>
    <xf numFmtId="49" fontId="1" fillId="0" borderId="9" xfId="0" applyNumberFormat="1" applyFont="1" applyBorder="1" applyAlignment="1">
      <alignment horizontal="right"/>
    </xf>
    <xf numFmtId="3" fontId="21" fillId="2" borderId="14" xfId="0" applyNumberFormat="1" applyFont="1" applyFill="1" applyBorder="1" applyAlignment="1">
      <alignment horizontal="center" vertical="center" wrapText="1"/>
    </xf>
    <xf numFmtId="3" fontId="21" fillId="2" borderId="35" xfId="0" applyNumberFormat="1" applyFont="1" applyFill="1" applyBorder="1" applyAlignment="1">
      <alignment horizontal="center" vertical="center" wrapText="1"/>
    </xf>
    <xf numFmtId="0" fontId="1" fillId="0" borderId="10" xfId="0" applyFont="1" applyBorder="1" applyAlignment="1">
      <alignment horizontal="right"/>
    </xf>
    <xf numFmtId="49" fontId="1" fillId="0" borderId="19" xfId="0" applyNumberFormat="1" applyFont="1" applyBorder="1" applyAlignment="1">
      <alignment horizontal="right"/>
    </xf>
    <xf numFmtId="49" fontId="16" fillId="0" borderId="19" xfId="0" applyNumberFormat="1" applyFont="1" applyBorder="1" applyAlignment="1">
      <alignment horizontal="right"/>
    </xf>
    <xf numFmtId="0" fontId="16" fillId="0" borderId="0" xfId="0" applyFont="1"/>
    <xf numFmtId="10" fontId="14" fillId="0" borderId="37" xfId="0" applyNumberFormat="1" applyFont="1" applyBorder="1" applyAlignment="1">
      <alignment vertical="center"/>
    </xf>
    <xf numFmtId="49" fontId="17" fillId="0" borderId="34" xfId="0" applyNumberFormat="1" applyFont="1" applyBorder="1" applyAlignment="1">
      <alignment horizontal="right" vertical="center"/>
    </xf>
    <xf numFmtId="2" fontId="22" fillId="2" borderId="15" xfId="0" applyNumberFormat="1" applyFont="1" applyFill="1" applyBorder="1"/>
    <xf numFmtId="2" fontId="22" fillId="2" borderId="3" xfId="0" applyNumberFormat="1" applyFont="1" applyFill="1" applyBorder="1"/>
    <xf numFmtId="164" fontId="1" fillId="0" borderId="8" xfId="0" applyNumberFormat="1" applyFont="1" applyBorder="1"/>
    <xf numFmtId="164" fontId="3" fillId="0" borderId="8" xfId="0" applyNumberFormat="1" applyFont="1" applyBorder="1"/>
    <xf numFmtId="167" fontId="3" fillId="0" borderId="8" xfId="0" applyNumberFormat="1" applyFont="1" applyBorder="1"/>
    <xf numFmtId="167" fontId="1" fillId="0" borderId="8" xfId="0" applyNumberFormat="1" applyFont="1" applyBorder="1"/>
    <xf numFmtId="167" fontId="3" fillId="0" borderId="2" xfId="0" applyNumberFormat="1" applyFont="1" applyBorder="1"/>
    <xf numFmtId="167" fontId="2" fillId="0" borderId="17" xfId="0" applyNumberFormat="1" applyFont="1" applyBorder="1"/>
    <xf numFmtId="167" fontId="9" fillId="0" borderId="2" xfId="0" applyNumberFormat="1" applyFont="1" applyBorder="1" applyAlignment="1">
      <alignment vertical="center"/>
    </xf>
    <xf numFmtId="164" fontId="9" fillId="0" borderId="28" xfId="0" applyNumberFormat="1" applyFont="1" applyBorder="1"/>
    <xf numFmtId="171" fontId="2" fillId="0" borderId="9" xfId="0" applyNumberFormat="1" applyFont="1" applyBorder="1"/>
    <xf numFmtId="165" fontId="17" fillId="0" borderId="2" xfId="0" applyNumberFormat="1" applyFont="1" applyBorder="1" applyAlignment="1">
      <alignment vertical="center"/>
    </xf>
    <xf numFmtId="164" fontId="16" fillId="0" borderId="28" xfId="0" applyNumberFormat="1" applyFont="1" applyBorder="1"/>
    <xf numFmtId="165" fontId="16" fillId="0" borderId="28" xfId="0" applyNumberFormat="1" applyFont="1" applyBorder="1"/>
    <xf numFmtId="3" fontId="16" fillId="0" borderId="28" xfId="0" applyNumberFormat="1" applyFont="1" applyBorder="1"/>
    <xf numFmtId="164" fontId="20" fillId="0" borderId="0" xfId="0" applyNumberFormat="1" applyFont="1" applyAlignment="1">
      <alignment horizontal="left" indent="1"/>
    </xf>
    <xf numFmtId="165" fontId="16" fillId="0" borderId="8" xfId="0" applyNumberFormat="1" applyFont="1" applyBorder="1" applyProtection="1">
      <protection locked="0"/>
    </xf>
    <xf numFmtId="170" fontId="16" fillId="0" borderId="9" xfId="0" applyNumberFormat="1" applyFont="1" applyBorder="1"/>
    <xf numFmtId="170" fontId="1" fillId="0" borderId="9" xfId="0" applyNumberFormat="1" applyFont="1" applyBorder="1"/>
    <xf numFmtId="169" fontId="2" fillId="0" borderId="9" xfId="0" applyNumberFormat="1" applyFont="1" applyBorder="1"/>
    <xf numFmtId="164" fontId="9" fillId="2" borderId="29" xfId="0" applyNumberFormat="1" applyFont="1" applyFill="1" applyBorder="1" applyAlignment="1">
      <alignment horizontal="center" vertical="center" wrapText="1"/>
    </xf>
    <xf numFmtId="0" fontId="8" fillId="0" borderId="0" xfId="0" applyFont="1" applyAlignment="1">
      <alignment vertical="center"/>
    </xf>
    <xf numFmtId="2" fontId="9" fillId="0" borderId="37" xfId="0" applyNumberFormat="1" applyFont="1" applyBorder="1" applyAlignment="1">
      <alignment vertical="center"/>
    </xf>
    <xf numFmtId="0" fontId="9" fillId="2" borderId="35" xfId="0" applyFont="1" applyFill="1" applyBorder="1" applyAlignment="1">
      <alignment horizontal="center" vertical="center"/>
    </xf>
    <xf numFmtId="2" fontId="9" fillId="0" borderId="38" xfId="0" applyNumberFormat="1" applyFont="1" applyBorder="1" applyAlignment="1">
      <alignment vertical="center"/>
    </xf>
    <xf numFmtId="166" fontId="9" fillId="0" borderId="37" xfId="0" applyNumberFormat="1" applyFont="1" applyBorder="1" applyAlignment="1">
      <alignment vertical="center"/>
    </xf>
    <xf numFmtId="0" fontId="2" fillId="0" borderId="0" xfId="0" applyFont="1" applyAlignment="1">
      <alignment vertical="center"/>
    </xf>
    <xf numFmtId="164" fontId="9" fillId="0" borderId="0" xfId="0" applyNumberFormat="1" applyFont="1" applyAlignment="1">
      <alignment horizontal="left" indent="1"/>
    </xf>
    <xf numFmtId="164" fontId="12" fillId="0" borderId="0" xfId="0" applyNumberFormat="1" applyFont="1" applyAlignment="1">
      <alignment horizontal="left" indent="2"/>
    </xf>
    <xf numFmtId="164" fontId="1" fillId="0" borderId="0" xfId="0" applyNumberFormat="1" applyFont="1" applyAlignment="1">
      <alignment horizontal="left" indent="2"/>
    </xf>
    <xf numFmtId="170" fontId="1" fillId="0" borderId="0" xfId="0" applyNumberFormat="1" applyFont="1" applyAlignment="1">
      <alignment horizontal="center"/>
    </xf>
    <xf numFmtId="3" fontId="10" fillId="2" borderId="14" xfId="0" applyNumberFormat="1" applyFont="1" applyFill="1" applyBorder="1" applyAlignment="1">
      <alignment horizontal="center" vertical="center" wrapText="1"/>
    </xf>
    <xf numFmtId="0" fontId="1" fillId="0" borderId="0" xfId="0" applyFont="1" applyAlignment="1">
      <alignment horizontal="right"/>
    </xf>
    <xf numFmtId="165" fontId="1" fillId="0" borderId="10" xfId="0" applyNumberFormat="1" applyFont="1" applyBorder="1" applyAlignment="1">
      <alignment horizontal="right"/>
    </xf>
    <xf numFmtId="49" fontId="17" fillId="0" borderId="38" xfId="0" applyNumberFormat="1" applyFont="1" applyBorder="1" applyAlignment="1">
      <alignment horizontal="right" vertical="center"/>
    </xf>
    <xf numFmtId="168" fontId="9" fillId="2" borderId="2" xfId="0" applyNumberFormat="1" applyFont="1" applyFill="1" applyBorder="1" applyAlignment="1">
      <alignment horizontal="left" indent="1"/>
    </xf>
    <xf numFmtId="164" fontId="1" fillId="2" borderId="29" xfId="0" applyNumberFormat="1" applyFont="1" applyFill="1" applyBorder="1" applyAlignment="1">
      <alignment horizontal="center"/>
    </xf>
    <xf numFmtId="164" fontId="1" fillId="2" borderId="14" xfId="0" applyNumberFormat="1" applyFont="1" applyFill="1" applyBorder="1" applyAlignment="1">
      <alignment horizontal="center"/>
    </xf>
    <xf numFmtId="165" fontId="9" fillId="2" borderId="19" xfId="0" applyNumberFormat="1" applyFont="1" applyFill="1" applyBorder="1" applyAlignment="1">
      <alignment horizontal="left" indent="1"/>
    </xf>
    <xf numFmtId="164" fontId="25" fillId="2" borderId="15" xfId="0" applyNumberFormat="1" applyFont="1" applyFill="1" applyBorder="1"/>
    <xf numFmtId="175" fontId="2" fillId="0" borderId="4" xfId="0" applyNumberFormat="1" applyFont="1" applyBorder="1"/>
    <xf numFmtId="3" fontId="10" fillId="2" borderId="26" xfId="0" applyNumberFormat="1" applyFont="1" applyFill="1" applyBorder="1" applyAlignment="1">
      <alignment horizontal="center" vertical="center"/>
    </xf>
    <xf numFmtId="165" fontId="2" fillId="0" borderId="9" xfId="0" applyNumberFormat="1" applyFont="1" applyBorder="1"/>
    <xf numFmtId="165" fontId="2" fillId="0" borderId="20" xfId="0" applyNumberFormat="1" applyFont="1" applyBorder="1"/>
    <xf numFmtId="175" fontId="2" fillId="0" borderId="2" xfId="0" applyNumberFormat="1" applyFont="1" applyBorder="1"/>
    <xf numFmtId="164" fontId="10" fillId="2" borderId="4" xfId="0" applyNumberFormat="1" applyFont="1" applyFill="1" applyBorder="1" applyAlignment="1">
      <alignment horizontal="center" vertical="center" wrapText="1"/>
    </xf>
    <xf numFmtId="174" fontId="2" fillId="0" borderId="8" xfId="0" applyNumberFormat="1" applyFont="1" applyBorder="1"/>
    <xf numFmtId="0" fontId="2" fillId="0" borderId="0" xfId="0" applyFont="1" applyProtection="1">
      <protection locked="0"/>
    </xf>
    <xf numFmtId="164" fontId="2" fillId="0" borderId="0" xfId="0" applyNumberFormat="1" applyFont="1" applyProtection="1">
      <protection locked="0"/>
    </xf>
    <xf numFmtId="168" fontId="2" fillId="0" borderId="0" xfId="0" applyNumberFormat="1" applyFont="1" applyProtection="1">
      <protection locked="0"/>
    </xf>
    <xf numFmtId="164" fontId="15" fillId="0" borderId="1" xfId="0" applyNumberFormat="1" applyFont="1" applyBorder="1" applyAlignment="1">
      <alignment horizontal="center" vertical="center"/>
    </xf>
    <xf numFmtId="0" fontId="26" fillId="0" borderId="0" xfId="0" applyFont="1" applyAlignment="1">
      <alignment horizontal="left" vertical="center" indent="1"/>
    </xf>
    <xf numFmtId="164" fontId="9" fillId="2" borderId="14" xfId="0" applyNumberFormat="1" applyFont="1" applyFill="1" applyBorder="1" applyAlignment="1">
      <alignment horizontal="left" vertical="center" indent="1"/>
    </xf>
    <xf numFmtId="189" fontId="2" fillId="0" borderId="4" xfId="0" applyNumberFormat="1" applyFont="1" applyBorder="1"/>
    <xf numFmtId="2" fontId="18" fillId="2" borderId="5" xfId="0" applyNumberFormat="1" applyFont="1" applyFill="1" applyBorder="1"/>
    <xf numFmtId="164" fontId="10" fillId="2" borderId="35" xfId="0" applyNumberFormat="1" applyFont="1" applyFill="1" applyBorder="1" applyAlignment="1">
      <alignment horizontal="right" vertical="center"/>
    </xf>
    <xf numFmtId="175" fontId="2" fillId="0" borderId="19" xfId="0" applyNumberFormat="1" applyFont="1" applyBorder="1"/>
    <xf numFmtId="189" fontId="2" fillId="0" borderId="26" xfId="0" applyNumberFormat="1" applyFont="1" applyBorder="1"/>
    <xf numFmtId="164" fontId="10" fillId="2" borderId="35" xfId="0" applyNumberFormat="1" applyFont="1" applyFill="1" applyBorder="1" applyAlignment="1">
      <alignment horizontal="center" vertical="center"/>
    </xf>
    <xf numFmtId="170" fontId="16" fillId="0" borderId="2" xfId="0" applyNumberFormat="1" applyFont="1" applyBorder="1"/>
    <xf numFmtId="190" fontId="9" fillId="0" borderId="36" xfId="0" applyNumberFormat="1" applyFont="1" applyBorder="1" applyAlignment="1">
      <alignment vertical="center"/>
    </xf>
    <xf numFmtId="0" fontId="2" fillId="0" borderId="0" xfId="0" applyFont="1" applyAlignment="1">
      <alignment horizontal="left" indent="1"/>
    </xf>
    <xf numFmtId="164" fontId="1" fillId="0" borderId="12" xfId="0" applyNumberFormat="1" applyFont="1" applyBorder="1" applyAlignment="1">
      <alignment horizontal="left"/>
    </xf>
    <xf numFmtId="191" fontId="1" fillId="0" borderId="22" xfId="0" applyNumberFormat="1" applyFont="1" applyBorder="1"/>
    <xf numFmtId="164" fontId="1" fillId="0" borderId="0" xfId="0" applyNumberFormat="1" applyFont="1" applyAlignment="1">
      <alignment horizontal="left" indent="1"/>
    </xf>
    <xf numFmtId="181" fontId="2" fillId="0" borderId="0" xfId="0" applyNumberFormat="1" applyFont="1"/>
    <xf numFmtId="164" fontId="1" fillId="0" borderId="4" xfId="0" applyNumberFormat="1" applyFont="1" applyBorder="1" applyAlignment="1">
      <alignment vertical="center"/>
    </xf>
    <xf numFmtId="0" fontId="1" fillId="0" borderId="1" xfId="0" applyFont="1" applyBorder="1" applyAlignment="1">
      <alignment wrapText="1"/>
    </xf>
    <xf numFmtId="0" fontId="21" fillId="2" borderId="29" xfId="0" applyFont="1" applyFill="1" applyBorder="1" applyAlignment="1">
      <alignment horizontal="center" vertical="center"/>
    </xf>
    <xf numFmtId="164" fontId="10" fillId="2" borderId="35" xfId="0" applyNumberFormat="1" applyFont="1" applyFill="1" applyBorder="1" applyAlignment="1">
      <alignment horizontal="center" vertical="center" wrapText="1"/>
    </xf>
    <xf numFmtId="0" fontId="10" fillId="2" borderId="15" xfId="0" applyFont="1" applyFill="1" applyBorder="1" applyAlignment="1">
      <alignment horizontal="center" vertical="center"/>
    </xf>
    <xf numFmtId="164" fontId="10" fillId="2" borderId="14" xfId="0" applyNumberFormat="1" applyFont="1" applyFill="1" applyBorder="1" applyAlignment="1">
      <alignment horizontal="right" vertical="center" indent="5"/>
    </xf>
    <xf numFmtId="0" fontId="10" fillId="2" borderId="35" xfId="0" applyFont="1" applyFill="1" applyBorder="1" applyAlignment="1">
      <alignment horizontal="center" vertical="center"/>
    </xf>
    <xf numFmtId="164" fontId="10" fillId="2" borderId="14" xfId="0" applyNumberFormat="1" applyFont="1" applyFill="1" applyBorder="1" applyAlignment="1">
      <alignment horizontal="left" vertical="center" indent="5"/>
    </xf>
    <xf numFmtId="0" fontId="10" fillId="2" borderId="35" xfId="0" applyFont="1" applyFill="1" applyBorder="1" applyAlignment="1">
      <alignment vertical="center"/>
    </xf>
    <xf numFmtId="164" fontId="21" fillId="2" borderId="35" xfId="0" applyNumberFormat="1" applyFont="1" applyFill="1" applyBorder="1" applyAlignment="1">
      <alignment horizontal="center" vertical="center" wrapText="1"/>
    </xf>
    <xf numFmtId="172" fontId="2" fillId="0" borderId="2" xfId="0" applyNumberFormat="1" applyFont="1" applyBorder="1" applyAlignment="1">
      <alignment horizontal="right"/>
    </xf>
    <xf numFmtId="10" fontId="2" fillId="0" borderId="3" xfId="0" applyNumberFormat="1" applyFont="1" applyBorder="1" applyAlignment="1">
      <alignment horizontal="center"/>
    </xf>
    <xf numFmtId="164" fontId="9" fillId="0" borderId="2" xfId="0" applyNumberFormat="1" applyFont="1" applyBorder="1" applyAlignment="1">
      <alignment vertical="center"/>
    </xf>
    <xf numFmtId="0" fontId="1" fillId="0" borderId="0" xfId="0" applyFont="1" applyAlignment="1">
      <alignment wrapText="1"/>
    </xf>
    <xf numFmtId="164" fontId="9" fillId="2" borderId="29" xfId="0" applyNumberFormat="1" applyFont="1" applyFill="1" applyBorder="1" applyAlignment="1">
      <alignment horizontal="left" indent="1"/>
    </xf>
    <xf numFmtId="164" fontId="23" fillId="0" borderId="32" xfId="0" applyNumberFormat="1" applyFont="1" applyBorder="1"/>
    <xf numFmtId="164" fontId="10" fillId="0" borderId="14" xfId="0" applyNumberFormat="1" applyFont="1" applyBorder="1" applyAlignment="1">
      <alignment horizontal="left" vertical="center"/>
    </xf>
    <xf numFmtId="164" fontId="10" fillId="0" borderId="29" xfId="0" applyNumberFormat="1" applyFont="1" applyBorder="1" applyAlignment="1">
      <alignment horizontal="left" vertical="center"/>
    </xf>
    <xf numFmtId="164" fontId="10" fillId="0" borderId="29" xfId="0" applyNumberFormat="1" applyFont="1" applyBorder="1" applyAlignment="1">
      <alignment vertical="center"/>
    </xf>
    <xf numFmtId="175" fontId="10" fillId="0" borderId="29" xfId="0" applyNumberFormat="1" applyFont="1" applyBorder="1" applyAlignment="1">
      <alignment vertical="center"/>
    </xf>
    <xf numFmtId="171" fontId="10" fillId="0" borderId="29" xfId="0" applyNumberFormat="1" applyFont="1" applyBorder="1" applyAlignment="1">
      <alignment vertical="center"/>
    </xf>
    <xf numFmtId="171" fontId="10" fillId="0" borderId="15" xfId="0" applyNumberFormat="1" applyFont="1" applyBorder="1" applyAlignment="1">
      <alignment vertical="center"/>
    </xf>
    <xf numFmtId="0" fontId="27" fillId="0" borderId="0" xfId="0" applyFont="1" applyAlignment="1">
      <alignment vertical="center"/>
    </xf>
    <xf numFmtId="164" fontId="23" fillId="0" borderId="31" xfId="0" applyNumberFormat="1" applyFont="1" applyBorder="1"/>
    <xf numFmtId="165" fontId="20" fillId="0" borderId="31" xfId="0" applyNumberFormat="1" applyFont="1" applyBorder="1"/>
    <xf numFmtId="170" fontId="20" fillId="0" borderId="30" xfId="0" applyNumberFormat="1" applyFont="1" applyBorder="1"/>
    <xf numFmtId="3" fontId="20" fillId="0" borderId="33" xfId="0" applyNumberFormat="1" applyFont="1" applyBorder="1"/>
    <xf numFmtId="164" fontId="5" fillId="0" borderId="2" xfId="0" applyNumberFormat="1" applyFont="1" applyBorder="1"/>
    <xf numFmtId="175" fontId="5" fillId="0" borderId="2" xfId="0" applyNumberFormat="1" applyFont="1" applyBorder="1"/>
    <xf numFmtId="169" fontId="5" fillId="0" borderId="19" xfId="0" applyNumberFormat="1" applyFont="1" applyBorder="1"/>
    <xf numFmtId="171" fontId="5" fillId="0" borderId="3" xfId="0" applyNumberFormat="1" applyFont="1" applyBorder="1"/>
    <xf numFmtId="164" fontId="5" fillId="0" borderId="8" xfId="0" applyNumberFormat="1" applyFont="1" applyBorder="1"/>
    <xf numFmtId="164" fontId="5" fillId="0" borderId="10" xfId="0" applyNumberFormat="1" applyFont="1" applyBorder="1"/>
    <xf numFmtId="0" fontId="5" fillId="0" borderId="10" xfId="0" applyFont="1" applyBorder="1"/>
    <xf numFmtId="175" fontId="5" fillId="0" borderId="8" xfId="0" applyNumberFormat="1" applyFont="1" applyBorder="1"/>
    <xf numFmtId="170" fontId="5" fillId="0" borderId="9" xfId="0" applyNumberFormat="1" applyFont="1" applyBorder="1"/>
    <xf numFmtId="165" fontId="5" fillId="0" borderId="16" xfId="0" applyNumberFormat="1" applyFont="1" applyBorder="1"/>
    <xf numFmtId="164" fontId="5" fillId="0" borderId="17" xfId="0" applyNumberFormat="1" applyFont="1" applyBorder="1"/>
    <xf numFmtId="0" fontId="5" fillId="0" borderId="11" xfId="0" applyFont="1" applyBorder="1"/>
    <xf numFmtId="175" fontId="5" fillId="0" borderId="17" xfId="0" applyNumberFormat="1" applyFont="1" applyBorder="1"/>
    <xf numFmtId="170" fontId="5" fillId="0" borderId="20" xfId="0" applyNumberFormat="1" applyFont="1" applyBorder="1"/>
    <xf numFmtId="165" fontId="5" fillId="0" borderId="18" xfId="0" applyNumberFormat="1" applyFont="1" applyBorder="1"/>
    <xf numFmtId="164" fontId="10" fillId="0" borderId="4" xfId="0" applyNumberFormat="1" applyFont="1" applyBorder="1"/>
    <xf numFmtId="164" fontId="10" fillId="0" borderId="1" xfId="0" applyNumberFormat="1" applyFont="1" applyBorder="1"/>
    <xf numFmtId="175" fontId="10" fillId="0" borderId="4" xfId="0" applyNumberFormat="1" applyFont="1" applyBorder="1"/>
    <xf numFmtId="2" fontId="28" fillId="0" borderId="26" xfId="0" applyNumberFormat="1" applyFont="1" applyBorder="1"/>
    <xf numFmtId="171" fontId="10" fillId="0" borderId="5" xfId="0" applyNumberFormat="1" applyFont="1" applyBorder="1"/>
    <xf numFmtId="0" fontId="27" fillId="0" borderId="0" xfId="0" applyFont="1"/>
    <xf numFmtId="167" fontId="5" fillId="0" borderId="8" xfId="0" applyNumberFormat="1" applyFont="1" applyBorder="1"/>
    <xf numFmtId="167" fontId="5" fillId="0" borderId="10" xfId="0" applyNumberFormat="1" applyFont="1" applyBorder="1"/>
    <xf numFmtId="167" fontId="5" fillId="0" borderId="2" xfId="0" applyNumberFormat="1" applyFont="1" applyBorder="1"/>
    <xf numFmtId="182" fontId="5" fillId="0" borderId="2" xfId="0" applyNumberFormat="1" applyFont="1" applyBorder="1"/>
    <xf numFmtId="182" fontId="5" fillId="0" borderId="8" xfId="0" applyNumberFormat="1" applyFont="1" applyBorder="1"/>
    <xf numFmtId="170" fontId="5" fillId="0" borderId="19" xfId="0" applyNumberFormat="1" applyFont="1" applyBorder="1"/>
    <xf numFmtId="176" fontId="5" fillId="0" borderId="8" xfId="0" applyNumberFormat="1" applyFont="1" applyBorder="1"/>
    <xf numFmtId="174" fontId="5" fillId="0" borderId="8" xfId="0" applyNumberFormat="1" applyFont="1" applyBorder="1"/>
    <xf numFmtId="170" fontId="5" fillId="0" borderId="25" xfId="0" applyNumberFormat="1" applyFont="1" applyBorder="1"/>
    <xf numFmtId="0" fontId="10" fillId="2" borderId="26" xfId="0" applyFont="1" applyFill="1" applyBorder="1" applyAlignment="1">
      <alignment horizontal="center" vertical="center" wrapText="1"/>
    </xf>
    <xf numFmtId="177" fontId="5" fillId="0" borderId="17" xfId="0" applyNumberFormat="1" applyFont="1" applyBorder="1"/>
    <xf numFmtId="165" fontId="28" fillId="0" borderId="1" xfId="0" applyNumberFormat="1" applyFont="1" applyBorder="1"/>
    <xf numFmtId="2" fontId="28" fillId="0" borderId="5" xfId="0" applyNumberFormat="1" applyFont="1" applyBorder="1"/>
    <xf numFmtId="170" fontId="20" fillId="0" borderId="33" xfId="0" applyNumberFormat="1" applyFont="1" applyBorder="1"/>
    <xf numFmtId="177" fontId="5" fillId="0" borderId="22" xfId="0" applyNumberFormat="1" applyFont="1" applyBorder="1"/>
    <xf numFmtId="169" fontId="5" fillId="0" borderId="25" xfId="0" applyNumberFormat="1" applyFont="1" applyBorder="1"/>
    <xf numFmtId="165" fontId="5" fillId="0" borderId="23" xfId="0" applyNumberFormat="1" applyFont="1" applyBorder="1"/>
    <xf numFmtId="178" fontId="5" fillId="0" borderId="22" xfId="0" applyNumberFormat="1" applyFont="1" applyBorder="1"/>
    <xf numFmtId="175" fontId="5" fillId="0" borderId="22" xfId="0" applyNumberFormat="1" applyFont="1" applyBorder="1"/>
    <xf numFmtId="167" fontId="5" fillId="0" borderId="8" xfId="0" applyNumberFormat="1" applyFont="1" applyBorder="1" applyAlignment="1">
      <alignment horizontal="right"/>
    </xf>
    <xf numFmtId="174" fontId="5" fillId="0" borderId="22" xfId="0" applyNumberFormat="1" applyFont="1" applyBorder="1"/>
    <xf numFmtId="179" fontId="5" fillId="0" borderId="22" xfId="0" applyNumberFormat="1" applyFont="1" applyBorder="1"/>
    <xf numFmtId="176" fontId="5" fillId="0" borderId="22" xfId="0" applyNumberFormat="1" applyFont="1" applyBorder="1"/>
    <xf numFmtId="186" fontId="5" fillId="0" borderId="8" xfId="0" applyNumberFormat="1" applyFont="1" applyBorder="1"/>
    <xf numFmtId="167" fontId="5" fillId="0" borderId="21" xfId="0" applyNumberFormat="1" applyFont="1" applyBorder="1"/>
    <xf numFmtId="0" fontId="5" fillId="0" borderId="13" xfId="0" applyFont="1" applyBorder="1"/>
    <xf numFmtId="165" fontId="10" fillId="0" borderId="1" xfId="0" applyNumberFormat="1" applyFont="1" applyBorder="1"/>
    <xf numFmtId="165" fontId="20" fillId="0" borderId="32" xfId="0" applyNumberFormat="1" applyFont="1" applyBorder="1"/>
    <xf numFmtId="165" fontId="20" fillId="0" borderId="12" xfId="0" applyNumberFormat="1" applyFont="1" applyBorder="1"/>
    <xf numFmtId="10" fontId="5" fillId="0" borderId="25" xfId="0" applyNumberFormat="1" applyFont="1" applyBorder="1"/>
    <xf numFmtId="10" fontId="5" fillId="0" borderId="9" xfId="0" applyNumberFormat="1" applyFont="1" applyBorder="1"/>
    <xf numFmtId="165" fontId="20" fillId="0" borderId="10" xfId="0" applyNumberFormat="1" applyFont="1" applyBorder="1"/>
    <xf numFmtId="164" fontId="5" fillId="0" borderId="4" xfId="0" applyNumberFormat="1" applyFont="1" applyBorder="1"/>
    <xf numFmtId="164" fontId="5" fillId="0" borderId="1" xfId="0" applyNumberFormat="1" applyFont="1" applyBorder="1"/>
    <xf numFmtId="0" fontId="5" fillId="0" borderId="1" xfId="0" applyFont="1" applyBorder="1"/>
    <xf numFmtId="165" fontId="20" fillId="0" borderId="1" xfId="0" applyNumberFormat="1" applyFont="1" applyBorder="1"/>
    <xf numFmtId="170" fontId="5" fillId="0" borderId="26" xfId="0" applyNumberFormat="1" applyFont="1" applyBorder="1"/>
    <xf numFmtId="165" fontId="5" fillId="0" borderId="5" xfId="0" applyNumberFormat="1" applyFont="1" applyBorder="1"/>
    <xf numFmtId="10" fontId="5" fillId="0" borderId="26" xfId="0" applyNumberFormat="1" applyFont="1" applyBorder="1"/>
    <xf numFmtId="164" fontId="5" fillId="0" borderId="8" xfId="0" applyNumberFormat="1" applyFont="1" applyBorder="1" applyAlignment="1">
      <alignment vertical="center"/>
    </xf>
    <xf numFmtId="0" fontId="5" fillId="0" borderId="12" xfId="0" applyFont="1" applyBorder="1" applyAlignment="1">
      <alignment wrapText="1"/>
    </xf>
    <xf numFmtId="164" fontId="5" fillId="0" borderId="4" xfId="0" applyNumberFormat="1" applyFont="1" applyBorder="1" applyAlignment="1">
      <alignment vertical="center"/>
    </xf>
    <xf numFmtId="0" fontId="5" fillId="0" borderId="1" xfId="0" applyFont="1" applyBorder="1" applyAlignment="1">
      <alignment wrapText="1"/>
    </xf>
    <xf numFmtId="1" fontId="5" fillId="0" borderId="1" xfId="0" applyNumberFormat="1" applyFont="1" applyBorder="1"/>
    <xf numFmtId="2" fontId="10" fillId="0" borderId="5" xfId="0" applyNumberFormat="1" applyFont="1" applyBorder="1"/>
    <xf numFmtId="10" fontId="5" fillId="0" borderId="9" xfId="0" applyNumberFormat="1" applyFont="1" applyBorder="1" applyAlignment="1">
      <alignment horizontal="right" indent="1"/>
    </xf>
    <xf numFmtId="10" fontId="5" fillId="0" borderId="9" xfId="0" applyNumberFormat="1" applyFont="1" applyBorder="1" applyAlignment="1">
      <alignment horizontal="right"/>
    </xf>
    <xf numFmtId="165" fontId="20" fillId="0" borderId="11" xfId="0" applyNumberFormat="1" applyFont="1" applyBorder="1"/>
    <xf numFmtId="10" fontId="5" fillId="0" borderId="20" xfId="0" applyNumberFormat="1" applyFont="1" applyBorder="1" applyAlignment="1">
      <alignment horizontal="right"/>
    </xf>
    <xf numFmtId="2" fontId="28" fillId="0" borderId="15" xfId="0" applyNumberFormat="1" applyFont="1" applyBorder="1"/>
    <xf numFmtId="164" fontId="23" fillId="0" borderId="2" xfId="0" applyNumberFormat="1" applyFont="1" applyBorder="1"/>
    <xf numFmtId="164" fontId="23" fillId="0" borderId="0" xfId="0" applyNumberFormat="1" applyFont="1"/>
    <xf numFmtId="165" fontId="20" fillId="0" borderId="2" xfId="0" applyNumberFormat="1" applyFont="1" applyBorder="1"/>
    <xf numFmtId="170" fontId="20" fillId="0" borderId="19" xfId="0" applyNumberFormat="1" applyFont="1" applyBorder="1"/>
    <xf numFmtId="3" fontId="20" fillId="0" borderId="3" xfId="0" applyNumberFormat="1" applyFont="1" applyBorder="1"/>
    <xf numFmtId="187" fontId="5" fillId="0" borderId="8" xfId="0" applyNumberFormat="1" applyFont="1" applyBorder="1"/>
    <xf numFmtId="171" fontId="5" fillId="0" borderId="9" xfId="0" applyNumberFormat="1" applyFont="1" applyBorder="1"/>
    <xf numFmtId="179" fontId="5" fillId="0" borderId="2" xfId="0" applyNumberFormat="1" applyFont="1" applyBorder="1"/>
    <xf numFmtId="165" fontId="5" fillId="0" borderId="19" xfId="0" applyNumberFormat="1" applyFont="1" applyBorder="1"/>
    <xf numFmtId="165" fontId="5" fillId="0" borderId="9" xfId="0" applyNumberFormat="1" applyFont="1" applyBorder="1"/>
    <xf numFmtId="164" fontId="23" fillId="0" borderId="8" xfId="0" applyNumberFormat="1" applyFont="1" applyBorder="1"/>
    <xf numFmtId="0" fontId="23" fillId="0" borderId="10" xfId="0" applyFont="1" applyBorder="1"/>
    <xf numFmtId="165" fontId="20" fillId="0" borderId="8" xfId="0" applyNumberFormat="1" applyFont="1" applyBorder="1"/>
    <xf numFmtId="169" fontId="20" fillId="0" borderId="9" xfId="0" applyNumberFormat="1" applyFont="1" applyBorder="1"/>
    <xf numFmtId="3" fontId="20" fillId="0" borderId="9" xfId="0" applyNumberFormat="1" applyFont="1" applyBorder="1"/>
    <xf numFmtId="164" fontId="5" fillId="0" borderId="22" xfId="0" applyNumberFormat="1" applyFont="1" applyBorder="1"/>
    <xf numFmtId="164" fontId="5" fillId="0" borderId="12" xfId="0" applyNumberFormat="1" applyFont="1" applyBorder="1"/>
    <xf numFmtId="0" fontId="5" fillId="0" borderId="12" xfId="0" applyFont="1" applyBorder="1"/>
    <xf numFmtId="165" fontId="5" fillId="0" borderId="25" xfId="0" applyNumberFormat="1" applyFont="1" applyBorder="1"/>
    <xf numFmtId="0" fontId="23" fillId="0" borderId="0" xfId="0" applyFont="1"/>
    <xf numFmtId="3" fontId="20" fillId="0" borderId="19" xfId="0" applyNumberFormat="1" applyFont="1" applyBorder="1"/>
    <xf numFmtId="164" fontId="23" fillId="0" borderId="22" xfId="0" applyNumberFormat="1" applyFont="1" applyBorder="1"/>
    <xf numFmtId="164" fontId="23" fillId="0" borderId="12" xfId="0" applyNumberFormat="1" applyFont="1" applyBorder="1"/>
    <xf numFmtId="0" fontId="23" fillId="0" borderId="12" xfId="0" applyFont="1" applyBorder="1"/>
    <xf numFmtId="165" fontId="20" fillId="0" borderId="22" xfId="0" applyNumberFormat="1" applyFont="1" applyBorder="1"/>
    <xf numFmtId="170" fontId="20" fillId="0" borderId="25" xfId="0" applyNumberFormat="1" applyFont="1" applyBorder="1"/>
    <xf numFmtId="3" fontId="20" fillId="0" borderId="25" xfId="0" applyNumberFormat="1" applyFont="1" applyBorder="1"/>
    <xf numFmtId="164" fontId="5" fillId="0" borderId="21" xfId="0" applyNumberFormat="1" applyFont="1" applyBorder="1"/>
    <xf numFmtId="174" fontId="5" fillId="0" borderId="21" xfId="0" applyNumberFormat="1" applyFont="1" applyBorder="1"/>
    <xf numFmtId="170" fontId="5" fillId="0" borderId="27" xfId="0" applyNumberFormat="1" applyFont="1" applyBorder="1"/>
    <xf numFmtId="165" fontId="5" fillId="0" borderId="27" xfId="0" applyNumberFormat="1" applyFont="1" applyBorder="1"/>
    <xf numFmtId="170" fontId="20" fillId="0" borderId="9" xfId="0" applyNumberFormat="1" applyFont="1" applyBorder="1"/>
    <xf numFmtId="165" fontId="20" fillId="0" borderId="9" xfId="0" applyNumberFormat="1" applyFont="1" applyBorder="1"/>
    <xf numFmtId="174" fontId="5" fillId="0" borderId="2" xfId="0" applyNumberFormat="1" applyFont="1" applyBorder="1"/>
    <xf numFmtId="183" fontId="5" fillId="0" borderId="8" xfId="0" applyNumberFormat="1" applyFont="1" applyBorder="1"/>
    <xf numFmtId="179" fontId="5" fillId="0" borderId="8" xfId="0" applyNumberFormat="1" applyFont="1" applyBorder="1"/>
    <xf numFmtId="177" fontId="5" fillId="0" borderId="8" xfId="0" applyNumberFormat="1" applyFont="1" applyBorder="1"/>
    <xf numFmtId="167" fontId="23" fillId="0" borderId="2" xfId="0" applyNumberFormat="1" applyFont="1" applyBorder="1"/>
    <xf numFmtId="167" fontId="23" fillId="0" borderId="0" xfId="0" applyNumberFormat="1" applyFont="1"/>
    <xf numFmtId="177" fontId="5" fillId="0" borderId="21" xfId="0" applyNumberFormat="1" applyFont="1" applyBorder="1"/>
    <xf numFmtId="167" fontId="23" fillId="0" borderId="8" xfId="0" applyNumberFormat="1" applyFont="1" applyBorder="1"/>
    <xf numFmtId="167" fontId="23" fillId="0" borderId="10" xfId="0" applyNumberFormat="1" applyFont="1" applyBorder="1"/>
    <xf numFmtId="184" fontId="5" fillId="0" borderId="8" xfId="0" applyNumberFormat="1" applyFont="1" applyBorder="1"/>
    <xf numFmtId="167" fontId="5" fillId="0" borderId="17" xfId="0" applyNumberFormat="1" applyFont="1" applyBorder="1"/>
    <xf numFmtId="165" fontId="5" fillId="0" borderId="20" xfId="0" applyNumberFormat="1" applyFont="1" applyBorder="1"/>
    <xf numFmtId="167" fontId="10" fillId="0" borderId="4" xfId="0" applyNumberFormat="1" applyFont="1" applyBorder="1"/>
    <xf numFmtId="167" fontId="10" fillId="0" borderId="1" xfId="0" applyNumberFormat="1" applyFont="1" applyBorder="1"/>
    <xf numFmtId="165" fontId="5" fillId="0" borderId="4" xfId="0" applyNumberFormat="1" applyFont="1" applyBorder="1"/>
    <xf numFmtId="2" fontId="5" fillId="0" borderId="26" xfId="0" applyNumberFormat="1" applyFont="1" applyBorder="1"/>
    <xf numFmtId="164" fontId="23" fillId="0" borderId="1" xfId="0" applyNumberFormat="1" applyFont="1" applyBorder="1"/>
    <xf numFmtId="178" fontId="5" fillId="0" borderId="8" xfId="0" applyNumberFormat="1" applyFont="1" applyBorder="1"/>
    <xf numFmtId="177" fontId="5" fillId="0" borderId="4" xfId="0" applyNumberFormat="1" applyFont="1" applyBorder="1"/>
    <xf numFmtId="165" fontId="5" fillId="0" borderId="26" xfId="0" applyNumberFormat="1" applyFont="1" applyBorder="1"/>
    <xf numFmtId="165" fontId="5" fillId="0" borderId="29" xfId="0" applyNumberFormat="1" applyFont="1" applyBorder="1"/>
    <xf numFmtId="2" fontId="5" fillId="0" borderId="5" xfId="0" applyNumberFormat="1" applyFont="1" applyBorder="1"/>
    <xf numFmtId="164" fontId="23" fillId="0" borderId="4" xfId="0" applyNumberFormat="1" applyFont="1" applyBorder="1"/>
    <xf numFmtId="170" fontId="20" fillId="0" borderId="5" xfId="0" applyNumberFormat="1" applyFont="1" applyBorder="1"/>
    <xf numFmtId="3" fontId="20" fillId="0" borderId="5" xfId="0" applyNumberFormat="1" applyFont="1" applyBorder="1"/>
    <xf numFmtId="164" fontId="5" fillId="0" borderId="31" xfId="0" applyNumberFormat="1" applyFont="1" applyBorder="1" applyAlignment="1">
      <alignment vertical="center"/>
    </xf>
    <xf numFmtId="171" fontId="5" fillId="0" borderId="25" xfId="0" applyNumberFormat="1" applyFont="1" applyBorder="1"/>
    <xf numFmtId="164" fontId="5" fillId="0" borderId="4" xfId="0" applyNumberFormat="1" applyFont="1" applyBorder="1" applyAlignment="1">
      <alignment horizontal="left" indent="1"/>
    </xf>
    <xf numFmtId="175" fontId="5" fillId="0" borderId="4" xfId="0" applyNumberFormat="1" applyFont="1" applyBorder="1"/>
    <xf numFmtId="171" fontId="5" fillId="0" borderId="26" xfId="0" applyNumberFormat="1" applyFont="1" applyBorder="1"/>
    <xf numFmtId="164" fontId="10" fillId="2" borderId="29" xfId="0" applyNumberFormat="1" applyFont="1" applyFill="1" applyBorder="1" applyAlignment="1">
      <alignment horizontal="left" vertical="center" indent="1"/>
    </xf>
    <xf numFmtId="164" fontId="20" fillId="0" borderId="0" xfId="0" applyNumberFormat="1" applyFont="1"/>
    <xf numFmtId="164" fontId="20" fillId="0" borderId="10" xfId="0" applyNumberFormat="1" applyFont="1" applyBorder="1"/>
    <xf numFmtId="164" fontId="20" fillId="0" borderId="11" xfId="0" applyNumberFormat="1" applyFont="1" applyBorder="1"/>
    <xf numFmtId="164" fontId="20" fillId="0" borderId="1" xfId="0" applyNumberFormat="1" applyFont="1" applyBorder="1"/>
    <xf numFmtId="170" fontId="20" fillId="0" borderId="23" xfId="0" applyNumberFormat="1" applyFont="1" applyBorder="1"/>
    <xf numFmtId="3" fontId="20" fillId="0" borderId="23" xfId="0" applyNumberFormat="1" applyFont="1" applyBorder="1"/>
    <xf numFmtId="164" fontId="10" fillId="0" borderId="7" xfId="0" applyNumberFormat="1" applyFont="1" applyBorder="1"/>
    <xf numFmtId="165" fontId="10" fillId="0" borderId="7" xfId="0" applyNumberFormat="1" applyFont="1" applyBorder="1"/>
    <xf numFmtId="2" fontId="28" fillId="0" borderId="7" xfId="0" applyNumberFormat="1" applyFont="1" applyBorder="1"/>
    <xf numFmtId="171" fontId="10" fillId="0" borderId="7" xfId="0" applyNumberFormat="1" applyFont="1" applyBorder="1"/>
    <xf numFmtId="164" fontId="20" fillId="0" borderId="12" xfId="0" applyNumberFormat="1" applyFont="1" applyBorder="1" applyAlignment="1">
      <alignment vertical="center"/>
    </xf>
    <xf numFmtId="164" fontId="20" fillId="0" borderId="1" xfId="0" applyNumberFormat="1" applyFont="1" applyBorder="1" applyAlignment="1">
      <alignment vertical="center"/>
    </xf>
    <xf numFmtId="164" fontId="20" fillId="0" borderId="12" xfId="0" applyNumberFormat="1" applyFont="1" applyBorder="1"/>
    <xf numFmtId="164" fontId="23" fillId="0" borderId="14" xfId="0" applyNumberFormat="1" applyFont="1" applyBorder="1"/>
    <xf numFmtId="164" fontId="23" fillId="0" borderId="29" xfId="0" applyNumberFormat="1" applyFont="1" applyBorder="1"/>
    <xf numFmtId="164" fontId="23" fillId="0" borderId="29" xfId="0" applyNumberFormat="1" applyFont="1" applyBorder="1" applyAlignment="1">
      <alignment wrapText="1"/>
    </xf>
    <xf numFmtId="3" fontId="20" fillId="0" borderId="35" xfId="0" applyNumberFormat="1" applyFont="1" applyBorder="1"/>
    <xf numFmtId="164" fontId="10" fillId="0" borderId="4" xfId="0" applyNumberFormat="1" applyFont="1" applyBorder="1" applyAlignment="1">
      <alignment vertical="center"/>
    </xf>
    <xf numFmtId="164" fontId="10" fillId="0" borderId="1" xfId="0" applyNumberFormat="1" applyFont="1" applyBorder="1" applyAlignment="1">
      <alignment vertical="center"/>
    </xf>
    <xf numFmtId="165" fontId="28" fillId="0" borderId="1" xfId="0" applyNumberFormat="1" applyFont="1" applyBorder="1" applyAlignment="1">
      <alignment vertical="center"/>
    </xf>
    <xf numFmtId="2" fontId="28" fillId="0" borderId="5" xfId="0" applyNumberFormat="1" applyFont="1" applyBorder="1" applyAlignment="1">
      <alignment vertical="center"/>
    </xf>
    <xf numFmtId="171" fontId="10" fillId="0" borderId="5" xfId="0" applyNumberFormat="1" applyFont="1" applyBorder="1" applyAlignment="1">
      <alignment vertical="center"/>
    </xf>
    <xf numFmtId="164" fontId="5" fillId="0" borderId="22" xfId="0" applyNumberFormat="1" applyFont="1" applyBorder="1" applyAlignment="1">
      <alignment horizontal="left" wrapText="1" indent="1"/>
    </xf>
    <xf numFmtId="164" fontId="5" fillId="0" borderId="4" xfId="0" applyNumberFormat="1" applyFont="1" applyBorder="1" applyAlignment="1">
      <alignment horizontal="left" wrapText="1" indent="1"/>
    </xf>
    <xf numFmtId="164" fontId="5" fillId="0" borderId="31" xfId="0" applyNumberFormat="1" applyFont="1" applyBorder="1" applyAlignment="1">
      <alignment horizontal="left" indent="1"/>
    </xf>
    <xf numFmtId="0" fontId="5" fillId="0" borderId="18" xfId="0" applyFont="1" applyBorder="1"/>
    <xf numFmtId="167" fontId="23" fillId="0" borderId="22" xfId="0" applyNumberFormat="1" applyFont="1" applyBorder="1"/>
    <xf numFmtId="167" fontId="23" fillId="0" borderId="12" xfId="0" applyNumberFormat="1" applyFont="1" applyBorder="1"/>
    <xf numFmtId="165" fontId="20" fillId="0" borderId="25" xfId="0" applyNumberFormat="1" applyFont="1" applyBorder="1"/>
    <xf numFmtId="164" fontId="10" fillId="2" borderId="1" xfId="0" applyNumberFormat="1" applyFont="1" applyFill="1" applyBorder="1" applyAlignment="1">
      <alignment horizontal="left" vertical="center" indent="1"/>
    </xf>
    <xf numFmtId="168" fontId="9" fillId="2" borderId="14" xfId="0" applyNumberFormat="1" applyFont="1" applyFill="1" applyBorder="1" applyAlignment="1">
      <alignment horizontal="left" indent="1"/>
    </xf>
    <xf numFmtId="165" fontId="2" fillId="0" borderId="0" xfId="0" applyNumberFormat="1" applyFont="1" applyProtection="1">
      <protection locked="0"/>
    </xf>
    <xf numFmtId="165" fontId="20" fillId="0" borderId="29" xfId="0" applyNumberFormat="1" applyFont="1" applyBorder="1"/>
    <xf numFmtId="2" fontId="20" fillId="0" borderId="15" xfId="0" applyNumberFormat="1" applyFont="1" applyBorder="1"/>
    <xf numFmtId="171" fontId="9" fillId="0" borderId="0" xfId="0" applyNumberFormat="1" applyFont="1" applyAlignment="1">
      <alignment vertical="center"/>
    </xf>
    <xf numFmtId="181" fontId="1" fillId="0" borderId="1" xfId="0" applyNumberFormat="1" applyFont="1" applyBorder="1"/>
    <xf numFmtId="175" fontId="1" fillId="0" borderId="0" xfId="0" applyNumberFormat="1" applyFont="1"/>
    <xf numFmtId="171" fontId="17" fillId="0" borderId="0" xfId="0" applyNumberFormat="1" applyFont="1" applyAlignment="1">
      <alignment vertical="center"/>
    </xf>
    <xf numFmtId="194" fontId="9" fillId="2" borderId="14" xfId="0" applyNumberFormat="1" applyFont="1" applyFill="1" applyBorder="1" applyAlignment="1">
      <alignment horizontal="left" indent="1"/>
    </xf>
    <xf numFmtId="194" fontId="9" fillId="2" borderId="35" xfId="0" applyNumberFormat="1" applyFont="1" applyFill="1" applyBorder="1" applyAlignment="1">
      <alignment horizontal="left" indent="1"/>
    </xf>
    <xf numFmtId="164" fontId="1" fillId="0" borderId="2" xfId="0" applyNumberFormat="1" applyFont="1" applyBorder="1" applyAlignment="1">
      <alignment vertical="center"/>
    </xf>
    <xf numFmtId="164" fontId="1" fillId="0" borderId="0" xfId="0" applyNumberFormat="1" applyFont="1" applyAlignment="1">
      <alignment wrapText="1"/>
    </xf>
    <xf numFmtId="182" fontId="5" fillId="0" borderId="17" xfId="0" applyNumberFormat="1" applyFont="1" applyBorder="1"/>
    <xf numFmtId="195" fontId="5" fillId="0" borderId="8" xfId="0" applyNumberFormat="1" applyFont="1" applyBorder="1"/>
    <xf numFmtId="180" fontId="5" fillId="0" borderId="17" xfId="0" applyNumberFormat="1" applyFont="1" applyBorder="1"/>
    <xf numFmtId="196" fontId="1" fillId="0" borderId="20" xfId="0" applyNumberFormat="1" applyFont="1" applyBorder="1" applyAlignment="1">
      <alignment horizontal="right"/>
    </xf>
    <xf numFmtId="10" fontId="2" fillId="0" borderId="23" xfId="0" applyNumberFormat="1" applyFont="1" applyBorder="1" applyAlignment="1">
      <alignment horizontal="center"/>
    </xf>
    <xf numFmtId="10" fontId="2" fillId="0" borderId="5" xfId="0" applyNumberFormat="1" applyFont="1" applyBorder="1" applyAlignment="1">
      <alignment horizontal="center"/>
    </xf>
    <xf numFmtId="10" fontId="2" fillId="0" borderId="23" xfId="0" applyNumberFormat="1" applyFont="1" applyBorder="1" applyAlignment="1">
      <alignment horizontal="right" indent="1"/>
    </xf>
    <xf numFmtId="10" fontId="2" fillId="0" borderId="18" xfId="0" applyNumberFormat="1" applyFont="1" applyBorder="1" applyAlignment="1">
      <alignment horizontal="right" indent="1"/>
    </xf>
    <xf numFmtId="10" fontId="2" fillId="0" borderId="0" xfId="0" applyNumberFormat="1" applyFont="1" applyAlignment="1">
      <alignment horizontal="right" indent="1"/>
    </xf>
    <xf numFmtId="192" fontId="30" fillId="0" borderId="2" xfId="0" applyNumberFormat="1" applyFont="1" applyBorder="1" applyProtection="1">
      <protection locked="0"/>
    </xf>
    <xf numFmtId="164" fontId="31" fillId="2" borderId="14" xfId="0" applyNumberFormat="1" applyFont="1" applyFill="1" applyBorder="1" applyAlignment="1" applyProtection="1">
      <alignment horizontal="left" indent="1"/>
      <protection locked="0"/>
    </xf>
    <xf numFmtId="193" fontId="31" fillId="2" borderId="14" xfId="0" applyNumberFormat="1" applyFont="1" applyFill="1" applyBorder="1" applyAlignment="1" applyProtection="1">
      <alignment horizontal="left" indent="1"/>
      <protection locked="0"/>
    </xf>
    <xf numFmtId="164" fontId="31" fillId="2" borderId="2" xfId="0" applyNumberFormat="1" applyFont="1" applyFill="1" applyBorder="1" applyAlignment="1" applyProtection="1">
      <alignment horizontal="left" indent="1"/>
      <protection locked="0"/>
    </xf>
    <xf numFmtId="165" fontId="31" fillId="2" borderId="2" xfId="0" applyNumberFormat="1" applyFont="1" applyFill="1" applyBorder="1" applyAlignment="1" applyProtection="1">
      <alignment horizontal="left" indent="1"/>
      <protection locked="0"/>
    </xf>
    <xf numFmtId="175" fontId="30" fillId="0" borderId="2" xfId="0" applyNumberFormat="1" applyFont="1" applyBorder="1" applyProtection="1">
      <protection locked="0"/>
    </xf>
    <xf numFmtId="175" fontId="30" fillId="0" borderId="8" xfId="0" applyNumberFormat="1" applyFont="1" applyBorder="1" applyProtection="1">
      <protection locked="0"/>
    </xf>
    <xf numFmtId="175" fontId="30" fillId="0" borderId="17" xfId="0" applyNumberFormat="1" applyFont="1" applyBorder="1" applyProtection="1">
      <protection locked="0"/>
    </xf>
    <xf numFmtId="0" fontId="30" fillId="0" borderId="10" xfId="0" applyFont="1" applyBorder="1"/>
    <xf numFmtId="0" fontId="30" fillId="0" borderId="11" xfId="0" applyFont="1" applyBorder="1"/>
    <xf numFmtId="170" fontId="30" fillId="0" borderId="9" xfId="0" applyNumberFormat="1" applyFont="1" applyBorder="1" applyProtection="1">
      <protection locked="0"/>
    </xf>
    <xf numFmtId="170" fontId="30" fillId="0" borderId="20" xfId="0" applyNumberFormat="1" applyFont="1" applyBorder="1" applyProtection="1">
      <protection locked="0"/>
    </xf>
    <xf numFmtId="172" fontId="30" fillId="0" borderId="2" xfId="0" applyNumberFormat="1" applyFont="1" applyBorder="1" applyProtection="1">
      <protection locked="0"/>
    </xf>
    <xf numFmtId="172" fontId="30" fillId="0" borderId="8" xfId="0" applyNumberFormat="1" applyFont="1" applyBorder="1" applyProtection="1">
      <protection locked="0"/>
    </xf>
    <xf numFmtId="172" fontId="30" fillId="0" borderId="17" xfId="0" applyNumberFormat="1" applyFont="1" applyBorder="1" applyProtection="1">
      <protection locked="0"/>
    </xf>
    <xf numFmtId="0" fontId="30" fillId="0" borderId="12" xfId="0" applyFont="1" applyBorder="1"/>
    <xf numFmtId="173" fontId="30" fillId="0" borderId="2" xfId="0" applyNumberFormat="1" applyFont="1" applyBorder="1" applyProtection="1">
      <protection locked="0"/>
    </xf>
    <xf numFmtId="173" fontId="30" fillId="0" borderId="8" xfId="0" applyNumberFormat="1" applyFont="1" applyBorder="1" applyProtection="1">
      <protection locked="0"/>
    </xf>
    <xf numFmtId="176" fontId="30" fillId="0" borderId="8" xfId="0" applyNumberFormat="1" applyFont="1" applyBorder="1" applyProtection="1">
      <protection locked="0"/>
    </xf>
    <xf numFmtId="174" fontId="30" fillId="0" borderId="8" xfId="0" applyNumberFormat="1" applyFont="1" applyBorder="1" applyProtection="1">
      <protection locked="0"/>
    </xf>
    <xf numFmtId="169" fontId="30" fillId="0" borderId="19" xfId="0" applyNumberFormat="1" applyFont="1" applyBorder="1" applyAlignment="1" applyProtection="1">
      <alignment horizontal="right"/>
      <protection locked="0"/>
    </xf>
    <xf numFmtId="178" fontId="30" fillId="0" borderId="8" xfId="0" applyNumberFormat="1" applyFont="1" applyBorder="1" applyProtection="1">
      <protection locked="0"/>
    </xf>
    <xf numFmtId="185" fontId="30" fillId="0" borderId="8" xfId="0" applyNumberFormat="1" applyFont="1" applyBorder="1" applyProtection="1">
      <protection locked="0"/>
    </xf>
    <xf numFmtId="179" fontId="30" fillId="0" borderId="8" xfId="0" applyNumberFormat="1" applyFont="1" applyBorder="1" applyProtection="1">
      <protection locked="0"/>
    </xf>
    <xf numFmtId="186" fontId="30" fillId="0" borderId="8" xfId="0" applyNumberFormat="1" applyFont="1" applyBorder="1" applyProtection="1">
      <protection locked="0"/>
    </xf>
    <xf numFmtId="10" fontId="30" fillId="0" borderId="0" xfId="0" applyNumberFormat="1" applyFont="1" applyProtection="1">
      <protection locked="0"/>
    </xf>
    <xf numFmtId="3" fontId="30" fillId="0" borderId="8" xfId="0" applyNumberFormat="1" applyFont="1" applyBorder="1" applyProtection="1">
      <protection locked="0"/>
    </xf>
    <xf numFmtId="10" fontId="30" fillId="0" borderId="10" xfId="0" applyNumberFormat="1" applyFont="1" applyBorder="1" applyProtection="1">
      <protection locked="0"/>
    </xf>
    <xf numFmtId="180" fontId="30" fillId="0" borderId="8" xfId="0" applyNumberFormat="1" applyFont="1" applyBorder="1" applyProtection="1">
      <protection locked="0"/>
    </xf>
    <xf numFmtId="183" fontId="30" fillId="0" borderId="8" xfId="0" applyNumberFormat="1" applyFont="1" applyBorder="1" applyProtection="1">
      <protection locked="0"/>
    </xf>
    <xf numFmtId="184" fontId="30" fillId="0" borderId="8" xfId="0" applyNumberFormat="1" applyFont="1" applyBorder="1" applyProtection="1">
      <protection locked="0"/>
    </xf>
    <xf numFmtId="195" fontId="30" fillId="0" borderId="8" xfId="0" applyNumberFormat="1" applyFont="1" applyBorder="1" applyProtection="1">
      <protection locked="0"/>
    </xf>
    <xf numFmtId="188" fontId="30" fillId="0" borderId="8" xfId="0" applyNumberFormat="1" applyFont="1" applyBorder="1" applyProtection="1">
      <protection locked="0"/>
    </xf>
    <xf numFmtId="182" fontId="30" fillId="0" borderId="8" xfId="0" applyNumberFormat="1" applyFont="1" applyBorder="1" applyProtection="1">
      <protection locked="0"/>
    </xf>
    <xf numFmtId="10" fontId="3" fillId="0" borderId="37" xfId="0" applyNumberFormat="1" applyFont="1" applyBorder="1" applyAlignment="1">
      <alignment vertical="center"/>
    </xf>
    <xf numFmtId="0" fontId="1" fillId="0" borderId="0" xfId="2"/>
    <xf numFmtId="164" fontId="1" fillId="2" borderId="29" xfId="2" applyNumberFormat="1" applyFill="1" applyBorder="1"/>
    <xf numFmtId="0" fontId="1" fillId="2" borderId="29" xfId="2" applyFill="1" applyBorder="1"/>
    <xf numFmtId="2" fontId="22" fillId="2" borderId="15" xfId="2" applyNumberFormat="1" applyFont="1" applyFill="1" applyBorder="1"/>
    <xf numFmtId="164" fontId="1" fillId="2" borderId="0" xfId="2" applyNumberFormat="1" applyFill="1"/>
    <xf numFmtId="0" fontId="1" fillId="2" borderId="0" xfId="2" applyFill="1"/>
    <xf numFmtId="2" fontId="1" fillId="2" borderId="3" xfId="2" applyNumberFormat="1" applyFill="1" applyBorder="1"/>
    <xf numFmtId="164" fontId="10" fillId="2" borderId="35" xfId="2" applyNumberFormat="1" applyFont="1" applyFill="1" applyBorder="1" applyAlignment="1">
      <alignment horizontal="center" vertical="center" wrapText="1"/>
    </xf>
    <xf numFmtId="164" fontId="9" fillId="2" borderId="29" xfId="2" applyNumberFormat="1" applyFont="1" applyFill="1" applyBorder="1" applyAlignment="1">
      <alignment horizontal="center" vertical="center"/>
    </xf>
    <xf numFmtId="164" fontId="10" fillId="2" borderId="35" xfId="2" applyNumberFormat="1" applyFont="1" applyFill="1" applyBorder="1" applyAlignment="1">
      <alignment horizontal="center" vertical="center"/>
    </xf>
    <xf numFmtId="0" fontId="10" fillId="2" borderId="15" xfId="2" applyFont="1" applyFill="1" applyBorder="1" applyAlignment="1">
      <alignment horizontal="center" vertical="center"/>
    </xf>
    <xf numFmtId="3" fontId="10" fillId="2" borderId="35" xfId="2" applyNumberFormat="1" applyFont="1" applyFill="1" applyBorder="1" applyAlignment="1">
      <alignment horizontal="center" vertical="center" wrapText="1"/>
    </xf>
    <xf numFmtId="164" fontId="3" fillId="0" borderId="2" xfId="2" applyNumberFormat="1" applyFont="1" applyBorder="1"/>
    <xf numFmtId="164" fontId="3" fillId="0" borderId="0" xfId="2" applyNumberFormat="1" applyFont="1"/>
    <xf numFmtId="165" fontId="16" fillId="0" borderId="0" xfId="2" applyNumberFormat="1" applyFont="1"/>
    <xf numFmtId="170" fontId="16" fillId="0" borderId="3" xfId="2" applyNumberFormat="1" applyFont="1" applyBorder="1"/>
    <xf numFmtId="171" fontId="1" fillId="0" borderId="3" xfId="2" applyNumberFormat="1" applyBorder="1"/>
    <xf numFmtId="164" fontId="1" fillId="0" borderId="2" xfId="2" applyNumberFormat="1" applyBorder="1"/>
    <xf numFmtId="164" fontId="1" fillId="0" borderId="0" xfId="2" applyNumberFormat="1"/>
    <xf numFmtId="0" fontId="1" fillId="0" borderId="0" xfId="2" applyAlignment="1">
      <alignment horizontal="right"/>
    </xf>
    <xf numFmtId="2" fontId="1" fillId="0" borderId="3" xfId="2" applyNumberFormat="1" applyBorder="1" applyAlignment="1">
      <alignment horizontal="left" indent="4"/>
    </xf>
    <xf numFmtId="165" fontId="1" fillId="0" borderId="19" xfId="2" applyNumberFormat="1" applyBorder="1"/>
    <xf numFmtId="2" fontId="1" fillId="0" borderId="0" xfId="2" applyNumberFormat="1"/>
    <xf numFmtId="164" fontId="9" fillId="0" borderId="36" xfId="2" applyNumberFormat="1" applyFont="1" applyBorder="1" applyAlignment="1">
      <alignment vertical="center"/>
    </xf>
    <xf numFmtId="164" fontId="9" fillId="0" borderId="37" xfId="2" applyNumberFormat="1" applyFont="1" applyBorder="1" applyAlignment="1">
      <alignment vertical="center"/>
    </xf>
    <xf numFmtId="165" fontId="17" fillId="0" borderId="37" xfId="2" applyNumberFormat="1" applyFont="1" applyBorder="1" applyAlignment="1">
      <alignment vertical="center"/>
    </xf>
    <xf numFmtId="2" fontId="17" fillId="0" borderId="38" xfId="2" applyNumberFormat="1" applyFont="1" applyBorder="1" applyAlignment="1">
      <alignment vertical="center"/>
    </xf>
    <xf numFmtId="171" fontId="9" fillId="0" borderId="38" xfId="2" applyNumberFormat="1" applyFont="1" applyBorder="1" applyAlignment="1">
      <alignment vertical="center"/>
    </xf>
    <xf numFmtId="0" fontId="1" fillId="0" borderId="0" xfId="2" applyAlignment="1">
      <alignment vertical="center"/>
    </xf>
    <xf numFmtId="164" fontId="9" fillId="0" borderId="0" xfId="2" applyNumberFormat="1" applyFont="1" applyAlignment="1">
      <alignment horizontal="left" indent="1"/>
    </xf>
    <xf numFmtId="165" fontId="1" fillId="0" borderId="0" xfId="2" applyNumberFormat="1"/>
    <xf numFmtId="170" fontId="1" fillId="0" borderId="0" xfId="2" applyNumberFormat="1"/>
    <xf numFmtId="3" fontId="1" fillId="0" borderId="0" xfId="2" applyNumberFormat="1"/>
    <xf numFmtId="164" fontId="12" fillId="0" borderId="0" xfId="2" applyNumberFormat="1" applyFont="1" applyAlignment="1">
      <alignment horizontal="left" indent="2"/>
    </xf>
    <xf numFmtId="164" fontId="12" fillId="0" borderId="0" xfId="2" applyNumberFormat="1" applyFont="1"/>
    <xf numFmtId="166" fontId="1" fillId="0" borderId="1" xfId="2" applyNumberFormat="1" applyBorder="1"/>
    <xf numFmtId="170" fontId="1" fillId="0" borderId="0" xfId="2" applyNumberFormat="1" applyAlignment="1">
      <alignment horizontal="center"/>
    </xf>
    <xf numFmtId="164" fontId="1" fillId="0" borderId="0" xfId="2" applyNumberFormat="1" applyAlignment="1">
      <alignment horizontal="left" indent="2"/>
    </xf>
    <xf numFmtId="166" fontId="1" fillId="0" borderId="0" xfId="2" applyNumberFormat="1"/>
    <xf numFmtId="0" fontId="8" fillId="0" borderId="0" xfId="2" applyFont="1"/>
    <xf numFmtId="0" fontId="16" fillId="0" borderId="0" xfId="2" applyFont="1"/>
    <xf numFmtId="164" fontId="9" fillId="0" borderId="0" xfId="2" applyNumberFormat="1" applyFont="1"/>
    <xf numFmtId="2" fontId="1" fillId="0" borderId="0" xfId="2" applyNumberFormat="1" applyProtection="1">
      <protection locked="0"/>
    </xf>
    <xf numFmtId="170" fontId="16" fillId="0" borderId="0" xfId="2" applyNumberFormat="1" applyFont="1"/>
    <xf numFmtId="3" fontId="16" fillId="0" borderId="0" xfId="2" applyNumberFormat="1" applyFont="1"/>
    <xf numFmtId="2" fontId="1" fillId="0" borderId="0" xfId="0" applyNumberFormat="1" applyFont="1"/>
    <xf numFmtId="165" fontId="5" fillId="0" borderId="1" xfId="0" applyNumberFormat="1" applyFont="1" applyBorder="1" applyAlignment="1">
      <alignment horizontal="right"/>
    </xf>
    <xf numFmtId="2" fontId="28" fillId="0" borderId="5" xfId="0" applyNumberFormat="1" applyFont="1" applyBorder="1" applyAlignment="1">
      <alignment horizontal="right"/>
    </xf>
    <xf numFmtId="10" fontId="5" fillId="0" borderId="5" xfId="0" applyNumberFormat="1" applyFont="1" applyBorder="1" applyAlignment="1">
      <alignment horizontal="right"/>
    </xf>
    <xf numFmtId="164" fontId="33" fillId="0" borderId="0" xfId="0" applyNumberFormat="1" applyFont="1" applyAlignment="1">
      <alignment wrapText="1"/>
    </xf>
    <xf numFmtId="0" fontId="33" fillId="0" borderId="0" xfId="0" applyFont="1" applyAlignment="1">
      <alignment wrapText="1"/>
    </xf>
    <xf numFmtId="164" fontId="33" fillId="0" borderId="0" xfId="0" applyNumberFormat="1" applyFont="1"/>
    <xf numFmtId="0" fontId="33" fillId="0" borderId="0" xfId="0" applyFont="1" applyAlignment="1">
      <alignment horizontal="left" wrapText="1" indent="1"/>
    </xf>
    <xf numFmtId="164" fontId="1" fillId="0" borderId="1" xfId="0" applyNumberFormat="1" applyFont="1" applyBorder="1" applyAlignment="1">
      <alignment wrapText="1"/>
    </xf>
    <xf numFmtId="0" fontId="2" fillId="0" borderId="1" xfId="0" applyFont="1" applyBorder="1" applyAlignment="1">
      <alignment horizontal="right"/>
    </xf>
    <xf numFmtId="10" fontId="2" fillId="0" borderId="1" xfId="0" applyNumberFormat="1" applyFont="1" applyBorder="1" applyAlignment="1">
      <alignment horizontal="right" indent="1"/>
    </xf>
    <xf numFmtId="165" fontId="2" fillId="0" borderId="26" xfId="0" applyNumberFormat="1" applyFont="1" applyBorder="1"/>
    <xf numFmtId="164" fontId="9" fillId="0" borderId="6" xfId="0" applyNumberFormat="1" applyFont="1" applyBorder="1" applyAlignment="1">
      <alignment vertical="center"/>
    </xf>
    <xf numFmtId="164" fontId="9" fillId="0" borderId="7" xfId="0" applyNumberFormat="1" applyFont="1" applyBorder="1" applyAlignment="1">
      <alignment vertical="center"/>
    </xf>
    <xf numFmtId="165" fontId="9" fillId="0" borderId="7" xfId="0" applyNumberFormat="1" applyFont="1" applyBorder="1"/>
    <xf numFmtId="171" fontId="9" fillId="0" borderId="40" xfId="0" applyNumberFormat="1" applyFont="1" applyBorder="1"/>
    <xf numFmtId="171" fontId="30" fillId="0" borderId="0" xfId="0" applyNumberFormat="1" applyFont="1" applyAlignment="1" applyProtection="1">
      <alignment vertical="center"/>
      <protection locked="0"/>
    </xf>
    <xf numFmtId="2" fontId="1" fillId="0" borderId="0" xfId="0" applyNumberFormat="1" applyFont="1" applyProtection="1">
      <protection locked="0"/>
    </xf>
    <xf numFmtId="166" fontId="30" fillId="0" borderId="0" xfId="2" applyNumberFormat="1" applyFont="1" applyProtection="1">
      <protection locked="0"/>
    </xf>
    <xf numFmtId="10" fontId="1" fillId="0" borderId="0" xfId="2" applyNumberFormat="1"/>
    <xf numFmtId="0" fontId="2" fillId="2" borderId="14" xfId="0" applyFont="1" applyFill="1" applyBorder="1"/>
    <xf numFmtId="0" fontId="2" fillId="0" borderId="2" xfId="0" applyFont="1" applyBorder="1"/>
    <xf numFmtId="0" fontId="2" fillId="0" borderId="41" xfId="0" applyFont="1" applyBorder="1"/>
    <xf numFmtId="0" fontId="1" fillId="0" borderId="42" xfId="0" applyFont="1" applyBorder="1"/>
    <xf numFmtId="10" fontId="1" fillId="0" borderId="43" xfId="2" applyNumberFormat="1" applyBorder="1"/>
    <xf numFmtId="165" fontId="2" fillId="0" borderId="41" xfId="0" applyNumberFormat="1" applyFont="1" applyBorder="1"/>
    <xf numFmtId="0" fontId="1" fillId="0" borderId="42" xfId="2" applyBorder="1"/>
    <xf numFmtId="164" fontId="1" fillId="0" borderId="42" xfId="0" applyNumberFormat="1" applyFont="1" applyBorder="1"/>
    <xf numFmtId="10" fontId="1" fillId="0" borderId="5" xfId="0" applyNumberFormat="1" applyFont="1" applyBorder="1" applyAlignment="1">
      <alignment horizontal="center"/>
    </xf>
    <xf numFmtId="0" fontId="1" fillId="0" borderId="44" xfId="0" applyFont="1" applyBorder="1"/>
    <xf numFmtId="10" fontId="1" fillId="0" borderId="45" xfId="2" applyNumberFormat="1" applyBorder="1"/>
    <xf numFmtId="164" fontId="1" fillId="0" borderId="11" xfId="0" applyNumberFormat="1" applyFont="1" applyBorder="1"/>
    <xf numFmtId="10" fontId="1" fillId="0" borderId="11" xfId="2" applyNumberFormat="1" applyBorder="1"/>
    <xf numFmtId="1" fontId="30" fillId="0" borderId="24" xfId="0" applyNumberFormat="1" applyFont="1" applyBorder="1" applyAlignment="1" applyProtection="1">
      <alignment horizontal="center" vertical="center"/>
      <protection locked="0"/>
    </xf>
    <xf numFmtId="1" fontId="30" fillId="0" borderId="39" xfId="0" applyNumberFormat="1" applyFont="1" applyBorder="1" applyAlignment="1" applyProtection="1">
      <alignment horizontal="center" vertical="center"/>
      <protection locked="0"/>
    </xf>
    <xf numFmtId="2" fontId="9" fillId="0" borderId="38" xfId="0" applyNumberFormat="1" applyFont="1" applyBorder="1"/>
    <xf numFmtId="164" fontId="15" fillId="0" borderId="1" xfId="0" applyNumberFormat="1" applyFont="1" applyBorder="1" applyAlignment="1">
      <alignment horizontal="center" vertical="center"/>
    </xf>
    <xf numFmtId="164" fontId="6" fillId="0" borderId="0" xfId="0" applyNumberFormat="1" applyFont="1" applyAlignment="1">
      <alignment horizontal="left" indent="1"/>
    </xf>
    <xf numFmtId="164" fontId="6" fillId="0" borderId="0" xfId="0" applyNumberFormat="1" applyFont="1" applyAlignment="1">
      <alignment horizontal="left" wrapText="1" indent="1"/>
    </xf>
    <xf numFmtId="0" fontId="15" fillId="0" borderId="1" xfId="0" applyFont="1" applyBorder="1" applyAlignment="1">
      <alignment horizontal="center" vertical="center"/>
    </xf>
    <xf numFmtId="164" fontId="5" fillId="0" borderId="0" xfId="0" applyNumberFormat="1" applyFont="1" applyAlignment="1">
      <alignment horizontal="left" indent="1"/>
    </xf>
    <xf numFmtId="0" fontId="6" fillId="0" borderId="0" xfId="0" applyFont="1" applyAlignment="1">
      <alignment horizontal="left" indent="1"/>
    </xf>
    <xf numFmtId="0" fontId="6" fillId="0" borderId="0" xfId="0" applyFont="1" applyAlignment="1">
      <alignment horizontal="left" wrapText="1" indent="1"/>
    </xf>
    <xf numFmtId="164" fontId="1" fillId="0" borderId="0" xfId="0" applyNumberFormat="1" applyFont="1" applyAlignment="1">
      <alignment horizontal="left" wrapText="1" indent="1"/>
    </xf>
    <xf numFmtId="0" fontId="5" fillId="0" borderId="0" xfId="0" applyFont="1" applyAlignment="1">
      <alignment horizontal="left" vertical="center" wrapText="1" indent="1"/>
    </xf>
    <xf numFmtId="164" fontId="15" fillId="0" borderId="1" xfId="0" applyNumberFormat="1" applyFont="1" applyBorder="1" applyAlignment="1">
      <alignment horizontal="center" vertical="center" wrapText="1"/>
    </xf>
    <xf numFmtId="164" fontId="5" fillId="0" borderId="0" xfId="0" applyNumberFormat="1" applyFont="1" applyAlignment="1">
      <alignment horizontal="left" wrapText="1" indent="1"/>
    </xf>
    <xf numFmtId="164" fontId="15" fillId="0" borderId="1" xfId="2" applyNumberFormat="1" applyFont="1" applyBorder="1" applyAlignment="1">
      <alignment horizontal="center" vertical="center"/>
    </xf>
    <xf numFmtId="0" fontId="1" fillId="0" borderId="0" xfId="2" applyAlignment="1">
      <alignment horizontal="left" wrapText="1" indent="1"/>
    </xf>
    <xf numFmtId="0" fontId="5" fillId="0" borderId="0" xfId="0" applyFont="1" applyAlignment="1">
      <alignment horizontal="left" wrapText="1" indent="1"/>
    </xf>
    <xf numFmtId="168" fontId="15" fillId="0" borderId="1" xfId="0" applyNumberFormat="1" applyFont="1" applyBorder="1" applyAlignment="1">
      <alignment horizontal="center" vertical="center"/>
    </xf>
    <xf numFmtId="0" fontId="29" fillId="3" borderId="0" xfId="1" applyFill="1" applyAlignment="1">
      <alignment horizontal="left" wrapText="1"/>
    </xf>
  </cellXfs>
  <cellStyles count="3">
    <cellStyle name="Hyperlink" xfId="1" builtinId="8"/>
    <cellStyle name="Normal" xfId="0" builtinId="0"/>
    <cellStyle name="Normal 2" xfId="2" xr:uid="{65EAD4EF-4EDA-4F5F-BE18-FFB6361CDB39}"/>
  </cellStyles>
  <dxfs count="4">
    <dxf>
      <font>
        <b/>
        <i val="0"/>
        <color rgb="FFFF0000"/>
      </font>
    </dxf>
    <dxf>
      <font>
        <b/>
        <i val="0"/>
        <color rgb="FF0070C0"/>
      </font>
    </dxf>
    <dxf>
      <font>
        <b/>
        <i val="0"/>
        <color rgb="FFFF0000"/>
      </font>
    </dxf>
    <dxf>
      <font>
        <b/>
        <i val="0"/>
        <color rgb="FF0070C0"/>
      </font>
    </dxf>
  </dxfs>
  <tableStyles count="0" defaultTableStyle="TableStyleMedium2" defaultPivotStyle="PivotStyleLight16"/>
  <colors>
    <mruColors>
      <color rgb="FFE1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381000</xdr:colOff>
      <xdr:row>8</xdr:row>
      <xdr:rowOff>66675</xdr:rowOff>
    </xdr:from>
    <xdr:to>
      <xdr:col>3</xdr:col>
      <xdr:colOff>381000</xdr:colOff>
      <xdr:row>8</xdr:row>
      <xdr:rowOff>209550</xdr:rowOff>
    </xdr:to>
    <xdr:sp macro="" textlink="">
      <xdr:nvSpPr>
        <xdr:cNvPr id="8309" name="Line 1">
          <a:extLst>
            <a:ext uri="{FF2B5EF4-FFF2-40B4-BE49-F238E27FC236}">
              <a16:creationId xmlns:a16="http://schemas.microsoft.com/office/drawing/2014/main" id="{00000000-0008-0000-0900-000075200000}"/>
            </a:ext>
            <a:ext uri="{C183D7F6-B498-43B3-948B-1728B52AA6E4}">
              <adec:decorative xmlns:adec="http://schemas.microsoft.com/office/drawing/2017/decorative" val="1"/>
            </a:ext>
          </a:extLst>
        </xdr:cNvPr>
        <xdr:cNvSpPr>
          <a:spLocks noChangeShapeType="1"/>
        </xdr:cNvSpPr>
      </xdr:nvSpPr>
      <xdr:spPr bwMode="auto">
        <a:xfrm>
          <a:off x="5210175" y="236220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438150</xdr:colOff>
      <xdr:row>8</xdr:row>
      <xdr:rowOff>66675</xdr:rowOff>
    </xdr:from>
    <xdr:to>
      <xdr:col>3</xdr:col>
      <xdr:colOff>438150</xdr:colOff>
      <xdr:row>8</xdr:row>
      <xdr:rowOff>209550</xdr:rowOff>
    </xdr:to>
    <xdr:sp macro="" textlink="">
      <xdr:nvSpPr>
        <xdr:cNvPr id="4" name="Line 1">
          <a:extLst>
            <a:ext uri="{FF2B5EF4-FFF2-40B4-BE49-F238E27FC236}">
              <a16:creationId xmlns:a16="http://schemas.microsoft.com/office/drawing/2014/main" id="{00000000-0008-0000-1000-000004000000}"/>
            </a:ext>
            <a:ext uri="{C183D7F6-B498-43B3-948B-1728B52AA6E4}">
              <adec:decorative xmlns:adec="http://schemas.microsoft.com/office/drawing/2017/decorative" val="1"/>
            </a:ext>
          </a:extLst>
        </xdr:cNvPr>
        <xdr:cNvSpPr>
          <a:spLocks noChangeShapeType="1"/>
        </xdr:cNvSpPr>
      </xdr:nvSpPr>
      <xdr:spPr bwMode="auto">
        <a:xfrm>
          <a:off x="5143500" y="2314575"/>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ducation.alaska.gov/facilities/docs/Cost_Model_Instructions-Tables_2024.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vmlDrawing" Target="../drawings/vmlDrawing18.v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96FB-E36C-4EDE-9F78-41E7A6700913}">
  <dimension ref="A1:A12"/>
  <sheetViews>
    <sheetView tabSelected="1" zoomScaleNormal="100" workbookViewId="0"/>
  </sheetViews>
  <sheetFormatPr defaultRowHeight="12.75" x14ac:dyDescent="0.2"/>
  <cols>
    <col min="1" max="1" width="100.85546875" style="1" customWidth="1"/>
    <col min="2" max="16384" width="9.140625" style="2"/>
  </cols>
  <sheetData>
    <row r="1" spans="1:1" ht="22.5" customHeight="1" x14ac:dyDescent="0.2">
      <c r="A1" s="222" t="s">
        <v>381</v>
      </c>
    </row>
    <row r="2" spans="1:1" ht="35.25" customHeight="1" x14ac:dyDescent="0.2">
      <c r="A2" s="535" t="s">
        <v>479</v>
      </c>
    </row>
    <row r="3" spans="1:1" ht="65.25" customHeight="1" x14ac:dyDescent="0.2">
      <c r="A3" s="536" t="s">
        <v>474</v>
      </c>
    </row>
    <row r="4" spans="1:1" ht="50.25" customHeight="1" x14ac:dyDescent="0.2">
      <c r="A4" s="535" t="s">
        <v>475</v>
      </c>
    </row>
    <row r="5" spans="1:1" ht="35.25" customHeight="1" x14ac:dyDescent="0.2">
      <c r="A5" s="536" t="s">
        <v>416</v>
      </c>
    </row>
    <row r="6" spans="1:1" ht="51" customHeight="1" x14ac:dyDescent="0.2">
      <c r="A6" s="536" t="s">
        <v>576</v>
      </c>
    </row>
    <row r="7" spans="1:1" ht="35.25" customHeight="1" x14ac:dyDescent="0.2">
      <c r="A7" s="536" t="s">
        <v>446</v>
      </c>
    </row>
    <row r="8" spans="1:1" ht="21" customHeight="1" x14ac:dyDescent="0.2">
      <c r="A8" s="582" t="s">
        <v>575</v>
      </c>
    </row>
    <row r="9" spans="1:1" ht="21" customHeight="1" x14ac:dyDescent="0.2">
      <c r="A9" s="537" t="s">
        <v>382</v>
      </c>
    </row>
    <row r="10" spans="1:1" ht="315" customHeight="1" x14ac:dyDescent="0.2">
      <c r="A10" s="538" t="s">
        <v>571</v>
      </c>
    </row>
    <row r="11" spans="1:1" ht="15" x14ac:dyDescent="0.2">
      <c r="A11" s="223"/>
    </row>
    <row r="12" spans="1:1" ht="15" x14ac:dyDescent="0.2">
      <c r="A12" s="223"/>
    </row>
  </sheetData>
  <sheetProtection sheet="1" objects="1" scenarios="1"/>
  <hyperlinks>
    <hyperlink ref="A8" r:id="rId1" xr:uid="{E2B28CF5-FE1D-44A9-BA69-4472FC69A41A}"/>
  </hyperlinks>
  <pageMargins left="0.5" right="0.25" top="1.5" bottom="0.5" header="0.5" footer="0.5"/>
  <pageSetup orientation="portrait" r:id="rId2"/>
  <headerFooter alignWithMargins="0">
    <oddHeader>&amp;C&amp;"Palatino,Bold"&amp;14Alaska Dept. of Education &amp;&amp; Early Development&amp;"Arial,Regular"&amp;10
&amp;"Palatino,Regular"&amp;12Program Demand Cost Model for Alaskan Schools
23&amp;Xrd&amp;X Edition April 2024&amp;"Arial,Regular"&amp;10
&amp;"Palatino,Bold"&amp;12New Construction/Renovation Work</oddHeader>
    <oddFooter>&amp;C&amp;G&amp;RPage &amp;P</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I11"/>
  <sheetViews>
    <sheetView zoomScaleNormal="100" workbookViewId="0">
      <selection sqref="A1:E1"/>
    </sheetView>
  </sheetViews>
  <sheetFormatPr defaultRowHeight="12.75" outlineLevelCol="1" x14ac:dyDescent="0.2"/>
  <cols>
    <col min="1" max="1" width="8.7109375" style="1" customWidth="1"/>
    <col min="2" max="2" width="52" style="1" customWidth="1"/>
    <col min="3" max="3" width="11.7109375" style="3" customWidth="1"/>
    <col min="4" max="4" width="11.140625" style="4" customWidth="1"/>
    <col min="5" max="5" width="12.7109375" style="5" customWidth="1"/>
    <col min="6" max="6" width="9.140625" style="2"/>
    <col min="7" max="8" width="9.140625" style="2" hidden="1" customWidth="1" outlineLevel="1"/>
    <col min="9" max="9" width="9.140625" style="2" collapsed="1"/>
    <col min="10" max="16384" width="9.140625" style="2"/>
  </cols>
  <sheetData>
    <row r="1" spans="1:8" ht="22.5" customHeight="1" x14ac:dyDescent="0.2">
      <c r="A1" s="567" t="s">
        <v>289</v>
      </c>
      <c r="B1" s="567"/>
      <c r="C1" s="567"/>
      <c r="D1" s="567"/>
      <c r="E1" s="567"/>
    </row>
    <row r="2" spans="1:8" x14ac:dyDescent="0.2">
      <c r="A2" s="88" t="str">
        <f>'Project Summary'!A2</f>
        <v>Name of School District</v>
      </c>
      <c r="B2" s="48"/>
      <c r="C2" s="438" t="str">
        <f>'Project Summary'!B2</f>
        <v>Date of Estimate</v>
      </c>
      <c r="D2" s="49"/>
      <c r="E2" s="134" t="s">
        <v>326</v>
      </c>
    </row>
    <row r="3" spans="1:8" x14ac:dyDescent="0.2">
      <c r="A3" s="89" t="str">
        <f>'Project Summary'!A3</f>
        <v>Name of Project/School</v>
      </c>
      <c r="B3" s="52"/>
      <c r="C3" s="54" t="str">
        <f>'Project Summary'!B3</f>
        <v>Select Project Location</v>
      </c>
      <c r="D3" s="53"/>
      <c r="E3" s="135"/>
    </row>
    <row r="4" spans="1:8" ht="27" customHeight="1" x14ac:dyDescent="0.2">
      <c r="A4" s="241" t="s">
        <v>417</v>
      </c>
      <c r="B4" s="101" t="s">
        <v>147</v>
      </c>
      <c r="C4" s="81" t="s">
        <v>405</v>
      </c>
      <c r="D4" s="244" t="s">
        <v>403</v>
      </c>
      <c r="E4" s="110" t="s">
        <v>126</v>
      </c>
      <c r="G4" s="6">
        <v>2024</v>
      </c>
      <c r="H4" s="39">
        <v>0</v>
      </c>
    </row>
    <row r="5" spans="1:8" ht="24.75" customHeight="1" x14ac:dyDescent="0.2">
      <c r="A5" s="71" t="s">
        <v>39</v>
      </c>
      <c r="B5" s="16"/>
      <c r="C5" s="131" t="s">
        <v>326</v>
      </c>
      <c r="D5" s="150" t="s">
        <v>326</v>
      </c>
      <c r="E5" s="154">
        <f>'7.00 Size Factor'!E7</f>
        <v>0</v>
      </c>
      <c r="G5" s="6">
        <v>2025</v>
      </c>
      <c r="H5" s="39">
        <v>0.04</v>
      </c>
    </row>
    <row r="6" spans="1:8" ht="30" customHeight="1" x14ac:dyDescent="0.2">
      <c r="A6" s="238">
        <v>8.01</v>
      </c>
      <c r="B6" s="539" t="s">
        <v>430</v>
      </c>
      <c r="C6" s="540" t="s">
        <v>40</v>
      </c>
      <c r="D6" s="541">
        <v>0.1</v>
      </c>
      <c r="E6" s="542">
        <f>E5*D6</f>
        <v>0</v>
      </c>
      <c r="G6" s="6">
        <v>2026</v>
      </c>
      <c r="H6" s="39">
        <v>0.08</v>
      </c>
    </row>
    <row r="7" spans="1:8" ht="26.25" customHeight="1" thickBot="1" x14ac:dyDescent="0.25">
      <c r="A7" s="250">
        <v>8.02</v>
      </c>
      <c r="B7" s="94" t="s">
        <v>480</v>
      </c>
      <c r="C7" s="158" t="s">
        <v>326</v>
      </c>
      <c r="D7" s="159" t="s">
        <v>326</v>
      </c>
      <c r="E7" s="155">
        <f>SUM(E5:E6)</f>
        <v>0</v>
      </c>
      <c r="G7" s="6">
        <v>2027</v>
      </c>
      <c r="H7" s="39">
        <v>0.12</v>
      </c>
    </row>
    <row r="8" spans="1:8" ht="30" customHeight="1" thickTop="1" thickBot="1" x14ac:dyDescent="0.25">
      <c r="A8" s="161" t="s">
        <v>326</v>
      </c>
      <c r="B8" s="251" t="s">
        <v>470</v>
      </c>
      <c r="C8" s="131" t="s">
        <v>326</v>
      </c>
      <c r="D8" s="564">
        <v>2025</v>
      </c>
      <c r="E8" s="157" t="s">
        <v>326</v>
      </c>
      <c r="G8" s="6">
        <v>2028</v>
      </c>
      <c r="H8" s="39">
        <v>0.16</v>
      </c>
    </row>
    <row r="9" spans="1:8" ht="39" customHeight="1" thickTop="1" x14ac:dyDescent="0.2">
      <c r="A9" s="238">
        <v>8.0299999999999994</v>
      </c>
      <c r="B9" s="239" t="s">
        <v>428</v>
      </c>
      <c r="C9" s="44" t="s">
        <v>482</v>
      </c>
      <c r="D9" s="45">
        <f>LOOKUP(D8,G4:G8,H4:H8)</f>
        <v>0.04</v>
      </c>
      <c r="E9" s="160">
        <f>IFERROR(E7*D9,H9)</f>
        <v>0</v>
      </c>
      <c r="H9" s="36" t="s">
        <v>197</v>
      </c>
    </row>
    <row r="10" spans="1:8" ht="27" customHeight="1" thickBot="1" x14ac:dyDescent="0.25">
      <c r="A10" s="96">
        <v>8.0399999999999991</v>
      </c>
      <c r="B10" s="97" t="s">
        <v>481</v>
      </c>
      <c r="C10" s="127"/>
      <c r="D10" s="162" t="s">
        <v>326</v>
      </c>
      <c r="E10" s="156">
        <f>SUM(E7:E9)</f>
        <v>0</v>
      </c>
    </row>
    <row r="11" spans="1:8" ht="13.5" thickTop="1" x14ac:dyDescent="0.2">
      <c r="A11" s="79" t="s">
        <v>323</v>
      </c>
    </row>
  </sheetData>
  <sheetProtection sheet="1" objects="1" scenarios="1"/>
  <mergeCells count="1">
    <mergeCell ref="A1:E1"/>
  </mergeCells>
  <phoneticPr fontId="0" type="noConversion"/>
  <dataValidations count="1">
    <dataValidation allowBlank="1" showErrorMessage="1" promptTitle="Escalation" prompt="Enter anticipated year of construction." sqref="D8" xr:uid="{B339E609-5A7B-4D6A-874F-A5EFC75C6DAA}"/>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F25"/>
  <sheetViews>
    <sheetView zoomScaleNormal="100" workbookViewId="0">
      <selection sqref="A1:F1"/>
    </sheetView>
  </sheetViews>
  <sheetFormatPr defaultRowHeight="12.75" x14ac:dyDescent="0.2"/>
  <cols>
    <col min="1" max="1" width="7.5703125" style="1" customWidth="1"/>
    <col min="2" max="2" width="50" style="1" customWidth="1"/>
    <col min="3" max="3" width="10.28515625" style="3" customWidth="1"/>
    <col min="4" max="4" width="7.42578125" style="2" customWidth="1"/>
    <col min="5" max="5" width="12.5703125" style="4" customWidth="1"/>
    <col min="6" max="6" width="12.7109375" style="5" customWidth="1"/>
    <col min="7" max="16384" width="9.140625" style="2"/>
  </cols>
  <sheetData>
    <row r="1" spans="1:6" ht="22.5" customHeight="1" x14ac:dyDescent="0.2">
      <c r="A1" s="567" t="s">
        <v>290</v>
      </c>
      <c r="B1" s="567"/>
      <c r="C1" s="567"/>
      <c r="D1" s="567"/>
      <c r="E1" s="567"/>
      <c r="F1" s="567"/>
    </row>
    <row r="2" spans="1:6" x14ac:dyDescent="0.2">
      <c r="A2" s="88" t="str">
        <f>'Project Summary'!A2</f>
        <v>Name of School District</v>
      </c>
      <c r="B2" s="48"/>
      <c r="C2" s="438" t="str">
        <f>'Project Summary'!B2</f>
        <v>Date of Estimate</v>
      </c>
      <c r="D2" s="51"/>
      <c r="E2" s="49"/>
      <c r="F2" s="172" t="s">
        <v>326</v>
      </c>
    </row>
    <row r="3" spans="1:6" x14ac:dyDescent="0.2">
      <c r="A3" s="89" t="str">
        <f>'Project Summary'!A3</f>
        <v>Name of Project/School</v>
      </c>
      <c r="B3" s="52"/>
      <c r="C3" s="54" t="str">
        <f>'Project Summary'!B3</f>
        <v>Select Project Location</v>
      </c>
      <c r="D3" s="69"/>
      <c r="E3" s="53"/>
      <c r="F3" s="173"/>
    </row>
    <row r="4" spans="1:6" ht="24" customHeight="1" x14ac:dyDescent="0.2">
      <c r="A4" s="241" t="s">
        <v>417</v>
      </c>
      <c r="B4" s="101" t="s">
        <v>147</v>
      </c>
      <c r="C4" s="241" t="s">
        <v>404</v>
      </c>
      <c r="D4" s="240" t="s">
        <v>403</v>
      </c>
      <c r="E4" s="164" t="s">
        <v>126</v>
      </c>
      <c r="F4" s="165" t="s">
        <v>465</v>
      </c>
    </row>
    <row r="5" spans="1:6" ht="24.75" customHeight="1" x14ac:dyDescent="0.2">
      <c r="A5" s="71" t="s">
        <v>43</v>
      </c>
      <c r="B5" s="16"/>
      <c r="D5" s="169" t="s">
        <v>326</v>
      </c>
      <c r="E5" s="27">
        <f>'8.00 Contingencies'!E10</f>
        <v>0</v>
      </c>
      <c r="F5" s="168" t="s">
        <v>326</v>
      </c>
    </row>
    <row r="6" spans="1:6" ht="14.25" x14ac:dyDescent="0.2">
      <c r="A6" s="72">
        <v>9.01</v>
      </c>
      <c r="B6" s="2" t="s">
        <v>44</v>
      </c>
      <c r="C6" s="204" t="s">
        <v>483</v>
      </c>
      <c r="D6" s="476">
        <v>0</v>
      </c>
      <c r="E6" s="12">
        <f>E5*D6</f>
        <v>0</v>
      </c>
      <c r="F6" s="167" t="s">
        <v>343</v>
      </c>
    </row>
    <row r="7" spans="1:6" ht="14.25" x14ac:dyDescent="0.2">
      <c r="A7" s="86">
        <v>9.02</v>
      </c>
      <c r="B7" s="10" t="s">
        <v>45</v>
      </c>
      <c r="C7" s="166" t="s">
        <v>342</v>
      </c>
      <c r="D7" s="28" t="s">
        <v>49</v>
      </c>
      <c r="E7" s="477">
        <v>0</v>
      </c>
      <c r="F7" s="163" t="s">
        <v>460</v>
      </c>
    </row>
    <row r="8" spans="1:6" ht="14.25" x14ac:dyDescent="0.2">
      <c r="A8" s="86">
        <v>9.0299999999999994</v>
      </c>
      <c r="B8" s="10" t="s">
        <v>46</v>
      </c>
      <c r="C8" s="166" t="s">
        <v>342</v>
      </c>
      <c r="D8" s="28" t="s">
        <v>49</v>
      </c>
      <c r="E8" s="477">
        <v>0</v>
      </c>
      <c r="F8" s="163" t="s">
        <v>460</v>
      </c>
    </row>
    <row r="9" spans="1:6" ht="14.25" x14ac:dyDescent="0.2">
      <c r="A9" s="86">
        <v>9.0399999999999991</v>
      </c>
      <c r="B9" s="35" t="s">
        <v>188</v>
      </c>
      <c r="C9" s="166" t="s">
        <v>342</v>
      </c>
      <c r="D9" s="28" t="s">
        <v>49</v>
      </c>
      <c r="E9" s="477">
        <v>0</v>
      </c>
      <c r="F9" s="163" t="s">
        <v>460</v>
      </c>
    </row>
    <row r="10" spans="1:6" x14ac:dyDescent="0.2">
      <c r="A10" s="86">
        <v>9.0500000000000007</v>
      </c>
      <c r="B10" s="10" t="s">
        <v>47</v>
      </c>
      <c r="C10" s="166" t="s">
        <v>483</v>
      </c>
      <c r="D10" s="478">
        <v>0</v>
      </c>
      <c r="E10" s="29">
        <f>E5*D10</f>
        <v>0</v>
      </c>
      <c r="F10" s="163" t="s">
        <v>344</v>
      </c>
    </row>
    <row r="11" spans="1:6" ht="14.25" x14ac:dyDescent="0.2">
      <c r="A11" s="86">
        <v>9.06</v>
      </c>
      <c r="B11" s="35" t="s">
        <v>469</v>
      </c>
      <c r="C11" s="166" t="s">
        <v>342</v>
      </c>
      <c r="D11" s="28" t="s">
        <v>49</v>
      </c>
      <c r="E11" s="477">
        <v>0</v>
      </c>
      <c r="F11" s="163" t="s">
        <v>460</v>
      </c>
    </row>
    <row r="12" spans="1:6" ht="14.25" x14ac:dyDescent="0.2">
      <c r="A12" s="86">
        <v>9.07</v>
      </c>
      <c r="B12" s="35" t="s">
        <v>177</v>
      </c>
      <c r="C12" s="166" t="s">
        <v>483</v>
      </c>
      <c r="D12" s="478">
        <v>0</v>
      </c>
      <c r="E12" s="29">
        <f>E5*D12</f>
        <v>0</v>
      </c>
      <c r="F12" s="163" t="s">
        <v>461</v>
      </c>
    </row>
    <row r="13" spans="1:6" ht="14.25" x14ac:dyDescent="0.2">
      <c r="A13" s="86">
        <v>9.08</v>
      </c>
      <c r="B13" s="35" t="s">
        <v>189</v>
      </c>
      <c r="C13" s="166" t="s">
        <v>483</v>
      </c>
      <c r="D13" s="478">
        <v>0</v>
      </c>
      <c r="E13" s="29">
        <f>E5*D13</f>
        <v>0</v>
      </c>
      <c r="F13" s="163" t="s">
        <v>462</v>
      </c>
    </row>
    <row r="14" spans="1:6" ht="14.25" x14ac:dyDescent="0.2">
      <c r="A14" s="86">
        <v>9.09</v>
      </c>
      <c r="B14" s="35" t="s">
        <v>190</v>
      </c>
      <c r="C14" s="166" t="s">
        <v>483</v>
      </c>
      <c r="D14" s="478">
        <v>0</v>
      </c>
      <c r="E14" s="29">
        <f>E5*D14</f>
        <v>0</v>
      </c>
      <c r="F14" s="163" t="s">
        <v>345</v>
      </c>
    </row>
    <row r="15" spans="1:6" x14ac:dyDescent="0.2">
      <c r="A15" s="87">
        <v>9.1</v>
      </c>
      <c r="B15" s="13" t="s">
        <v>48</v>
      </c>
      <c r="C15" s="61" t="s">
        <v>483</v>
      </c>
      <c r="D15" s="46">
        <v>0.05</v>
      </c>
      <c r="E15" s="21">
        <f>E5*D15</f>
        <v>0</v>
      </c>
      <c r="F15" s="445">
        <v>0.05</v>
      </c>
    </row>
    <row r="16" spans="1:6" ht="27" customHeight="1" thickBot="1" x14ac:dyDescent="0.25">
      <c r="A16" s="96">
        <v>9.11</v>
      </c>
      <c r="B16" s="97" t="s">
        <v>484</v>
      </c>
      <c r="C16" s="127"/>
      <c r="D16" s="170">
        <f>SUM(D6:D15)</f>
        <v>0.05</v>
      </c>
      <c r="E16" s="153">
        <f>SUM(E5:E15)</f>
        <v>0</v>
      </c>
      <c r="F16" s="171" t="s">
        <v>326</v>
      </c>
    </row>
    <row r="17" spans="1:6" ht="25.5" customHeight="1" thickTop="1" x14ac:dyDescent="0.2">
      <c r="A17" s="9" t="s">
        <v>50</v>
      </c>
      <c r="C17" s="131" t="s">
        <v>326</v>
      </c>
      <c r="D17" s="169" t="s">
        <v>326</v>
      </c>
      <c r="E17" s="150" t="s">
        <v>326</v>
      </c>
      <c r="F17" s="140" t="s">
        <v>326</v>
      </c>
    </row>
    <row r="18" spans="1:6" ht="25.5" customHeight="1" x14ac:dyDescent="0.2">
      <c r="A18" s="575" t="s">
        <v>388</v>
      </c>
      <c r="B18" s="575"/>
      <c r="C18" s="575"/>
      <c r="D18" s="575"/>
      <c r="E18" s="575"/>
      <c r="F18" s="575"/>
    </row>
    <row r="19" spans="1:6" ht="37.5" customHeight="1" x14ac:dyDescent="0.2">
      <c r="A19" s="575" t="s">
        <v>452</v>
      </c>
      <c r="B19" s="575"/>
      <c r="C19" s="575"/>
      <c r="D19" s="575"/>
      <c r="E19" s="575"/>
      <c r="F19" s="575"/>
    </row>
    <row r="20" spans="1:6" ht="38.25" customHeight="1" x14ac:dyDescent="0.2">
      <c r="A20" s="575" t="s">
        <v>389</v>
      </c>
      <c r="B20" s="575"/>
      <c r="C20" s="575"/>
      <c r="D20" s="575"/>
      <c r="E20" s="575"/>
      <c r="F20" s="575"/>
    </row>
    <row r="21" spans="1:6" ht="37.5" customHeight="1" x14ac:dyDescent="0.2">
      <c r="A21" s="575" t="s">
        <v>473</v>
      </c>
      <c r="B21" s="575"/>
      <c r="C21" s="575"/>
      <c r="D21" s="575"/>
      <c r="E21" s="575"/>
      <c r="F21" s="575"/>
    </row>
    <row r="22" spans="1:6" ht="39" customHeight="1" x14ac:dyDescent="0.2">
      <c r="A22" s="575" t="s">
        <v>467</v>
      </c>
      <c r="B22" s="575"/>
      <c r="C22" s="575"/>
      <c r="D22" s="575"/>
      <c r="E22" s="575"/>
      <c r="F22" s="575"/>
    </row>
    <row r="23" spans="1:6" ht="39" customHeight="1" x14ac:dyDescent="0.2">
      <c r="A23" s="575" t="s">
        <v>454</v>
      </c>
      <c r="B23" s="575"/>
      <c r="C23" s="575"/>
      <c r="D23" s="575"/>
      <c r="E23" s="575"/>
      <c r="F23" s="575"/>
    </row>
    <row r="24" spans="1:6" ht="25.5" customHeight="1" x14ac:dyDescent="0.2">
      <c r="A24" s="575" t="s">
        <v>390</v>
      </c>
      <c r="B24" s="575"/>
      <c r="C24" s="575"/>
      <c r="D24" s="575"/>
      <c r="E24" s="575"/>
      <c r="F24" s="575"/>
    </row>
    <row r="25" spans="1:6" x14ac:dyDescent="0.2">
      <c r="A25" s="79" t="s">
        <v>323</v>
      </c>
    </row>
  </sheetData>
  <sheetProtection sheet="1" objects="1" scenarios="1"/>
  <mergeCells count="8">
    <mergeCell ref="A22:F22"/>
    <mergeCell ref="A23:F23"/>
    <mergeCell ref="A24:F24"/>
    <mergeCell ref="A1:F1"/>
    <mergeCell ref="A18:F18"/>
    <mergeCell ref="A19:F19"/>
    <mergeCell ref="A20:F20"/>
    <mergeCell ref="A21:F21"/>
  </mergeCells>
  <phoneticPr fontId="0" type="noConversion"/>
  <conditionalFormatting sqref="D16">
    <cfRule type="cellIs" dxfId="3" priority="1" stopIfTrue="1" operator="lessThan">
      <formula>0.301</formula>
    </cfRule>
    <cfRule type="cellIs" dxfId="2" priority="2" stopIfTrue="1" operator="greaterThan">
      <formula>0.0302</formula>
    </cfRule>
  </conditionalFormatting>
  <dataValidations count="9">
    <dataValidation allowBlank="1" showErrorMessage="1" promptTitle="Section 9.01" prompt="Enter percentage for construction management (by consultant). Percentage is established by AS 14.11.020(c) for consultant contracts (Maximum allowed percentage by total project cost: $0-$500,000 – 4%; $500,001- $5,000,000 – 3%; over $5,000,000 – 2%). " sqref="D6" xr:uid="{FB3586BD-E22B-457A-B7A0-4E43D6A3C6B6}"/>
    <dataValidation allowBlank="1" showErrorMessage="1" promptTitle="Section 9.02" prompt="Include only if necessary for completion of project; address need in project description (Question 3d).  Amounts included for Land and Site Investigation costs need to be supported in cost estimate discussion (Question 7c), with supporting documentation." sqref="E7" xr:uid="{AE3EFDF5-1916-41D9-8A36-97879C854E58}"/>
    <dataValidation allowBlank="1" showErrorMessage="1" promptTitle="Section 9.03" prompt="Include only if necessary for completion of project; address need in project description (Question 3d).  Amounts included for Land and Site Investigation costs need to be supported in cost estimate discussion (Question 7c), with supporting documentation." sqref="E8" xr:uid="{B14E3C9C-065C-408A-8DAC-103F1BA1DE81}"/>
    <dataValidation allowBlank="1" showErrorMessage="1" promptTitle="Section 9.04" prompt="Costs for assessment, design, design review, and special construction inspection services associated with seismic hazard mitigation of a school. This amount needs to be provided by design consultant and should not be estimated based on project percentage." sqref="E9" xr:uid="{6D800180-47D5-424B-8156-253FF02EF234}"/>
    <dataValidation allowBlank="1" showErrorMessage="1" promptTitle="Section 9.05" prompt="Enter design services costs percentage. EED suggested range is 6% to 10%." sqref="D10" xr:uid="{9CA1631C-27FF-4ABA-A327-6BDCDA885981}"/>
    <dataValidation allowBlank="1" showErrorMessage="1" promptTitle="Section 9.06" prompt="Enter lump sum cost if provided by a third party for items not otherwise included in the model. Attach detailed construction cost estimate and life cycle cost if project is new-in-lieu-of-renovation. " sqref="E11" xr:uid="{ADAF34AA-C087-45A2-A41D-869FBCE207CB}"/>
    <dataValidation allowBlank="1" showErrorMessage="1" promptTitle="Section 9.07" prompt="Enter percentage. Equipment/technology costs to be calculated based on number of students served by project. See department’s publication, Guidelines for School Equipment Purchases for calculation methodology (2016). Technology included with equipment." sqref="D12" xr:uid="{DB375BBB-D170-4816-A014-5C63EB61E313}"/>
    <dataValidation allowBlank="1" showErrorMessage="1" promptTitle="Section 9.08" prompt="Enter percentage. EED range up to 9%. Includes district/municipal/borough admin costs necessary for the administration of this project; this budget line will also include any in-house construction management cost." sqref="D13" xr:uid="{E414FE83-FCAD-43D2-9558-CBCE9940F66C}"/>
    <dataValidation allowBlank="1" showErrorMessage="1" promptTitle="Section 9.09" prompt="Enter art percentage, EED range 0.5% to 1%. Only required for renovation and construction projects over $250,000 that require an Educational Specification (AS 35.27.020(d))." sqref="D14" xr:uid="{8D3DA66F-C073-4B22-B4C5-7D329743A0F9}"/>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A1:E122"/>
  <sheetViews>
    <sheetView zoomScaleNormal="100" workbookViewId="0">
      <selection sqref="A1:E1"/>
    </sheetView>
  </sheetViews>
  <sheetFormatPr defaultRowHeight="12.75" x14ac:dyDescent="0.2"/>
  <cols>
    <col min="1" max="1" width="8.7109375" style="1" customWidth="1"/>
    <col min="2" max="2" width="50.7109375" style="1" customWidth="1"/>
    <col min="3" max="3" width="12.7109375" style="3" customWidth="1"/>
    <col min="4" max="4" width="13.28515625" style="4" customWidth="1"/>
    <col min="5" max="5" width="12.7109375" style="5" customWidth="1"/>
    <col min="6" max="16384" width="9.140625" style="2"/>
  </cols>
  <sheetData>
    <row r="1" spans="1:5" ht="22.5" customHeight="1" x14ac:dyDescent="0.2">
      <c r="A1" s="567" t="s">
        <v>291</v>
      </c>
      <c r="B1" s="567"/>
      <c r="C1" s="567"/>
      <c r="D1" s="567"/>
      <c r="E1" s="567"/>
    </row>
    <row r="2" spans="1:5" x14ac:dyDescent="0.2">
      <c r="A2" s="88" t="str">
        <f>'Project Summary'!A2</f>
        <v>Name of School District</v>
      </c>
      <c r="B2" s="48"/>
      <c r="C2" s="438" t="str">
        <f>'Project Summary'!B2</f>
        <v>Date of Estimate</v>
      </c>
      <c r="D2" s="49"/>
      <c r="E2" s="172" t="s">
        <v>326</v>
      </c>
    </row>
    <row r="3" spans="1:5" x14ac:dyDescent="0.2">
      <c r="A3" s="89" t="str">
        <f>'Project Summary'!A3</f>
        <v>Name of Project/School</v>
      </c>
      <c r="B3" s="52"/>
      <c r="C3" s="54" t="str">
        <f>'Project Summary'!B3</f>
        <v>Select Project Location</v>
      </c>
      <c r="D3" s="53"/>
      <c r="E3" s="173"/>
    </row>
    <row r="4" spans="1:5" ht="24" customHeight="1" x14ac:dyDescent="0.2">
      <c r="A4" s="241" t="s">
        <v>417</v>
      </c>
      <c r="B4" s="101" t="s">
        <v>147</v>
      </c>
      <c r="C4" s="81" t="s">
        <v>125</v>
      </c>
      <c r="D4" s="109" t="s">
        <v>18</v>
      </c>
      <c r="E4" s="110" t="s">
        <v>126</v>
      </c>
    </row>
    <row r="5" spans="1:5" ht="24.75" customHeight="1" x14ac:dyDescent="0.2">
      <c r="A5" s="71">
        <v>11.01</v>
      </c>
      <c r="B5" s="16" t="s">
        <v>232</v>
      </c>
      <c r="C5" s="138" t="s">
        <v>326</v>
      </c>
      <c r="D5" s="105" t="s">
        <v>326</v>
      </c>
      <c r="E5" s="132" t="s">
        <v>326</v>
      </c>
    </row>
    <row r="6" spans="1:5" x14ac:dyDescent="0.2">
      <c r="A6" s="174">
        <v>11.02</v>
      </c>
      <c r="B6" s="42" t="s">
        <v>234</v>
      </c>
      <c r="C6" s="473">
        <v>0</v>
      </c>
      <c r="D6" s="191">
        <v>1990</v>
      </c>
      <c r="E6" s="182">
        <f>C6*D6</f>
        <v>0</v>
      </c>
    </row>
    <row r="7" spans="1:5" x14ac:dyDescent="0.2">
      <c r="A7" s="174">
        <v>11.03</v>
      </c>
      <c r="B7" s="42" t="s">
        <v>309</v>
      </c>
      <c r="C7" s="474">
        <v>0</v>
      </c>
      <c r="D7" s="23">
        <v>86.08</v>
      </c>
      <c r="E7" s="33">
        <f>C7*D7</f>
        <v>0</v>
      </c>
    </row>
    <row r="8" spans="1:5" x14ac:dyDescent="0.2">
      <c r="A8" s="174">
        <v>11.04</v>
      </c>
      <c r="B8" s="42" t="s">
        <v>233</v>
      </c>
      <c r="C8" s="469">
        <v>0</v>
      </c>
      <c r="D8" s="23">
        <v>31.06</v>
      </c>
      <c r="E8" s="33">
        <f>C8*D8</f>
        <v>0</v>
      </c>
    </row>
    <row r="9" spans="1:5" x14ac:dyDescent="0.2">
      <c r="A9" s="71">
        <v>11.1</v>
      </c>
      <c r="B9" s="55" t="s">
        <v>51</v>
      </c>
      <c r="C9" s="188" t="s">
        <v>326</v>
      </c>
      <c r="D9" s="189" t="s">
        <v>326</v>
      </c>
      <c r="E9" s="147" t="s">
        <v>326</v>
      </c>
    </row>
    <row r="10" spans="1:5" x14ac:dyDescent="0.2">
      <c r="A10" s="86">
        <v>11.11</v>
      </c>
      <c r="B10" s="10" t="s">
        <v>52</v>
      </c>
      <c r="C10" s="123">
        <v>1</v>
      </c>
      <c r="D10" s="461">
        <v>0</v>
      </c>
      <c r="E10" s="33">
        <f>C10*D10</f>
        <v>0</v>
      </c>
    </row>
    <row r="11" spans="1:5" x14ac:dyDescent="0.2">
      <c r="A11" s="86">
        <v>11.12</v>
      </c>
      <c r="B11" s="35" t="s">
        <v>235</v>
      </c>
      <c r="C11" s="470">
        <v>0</v>
      </c>
      <c r="D11" s="190">
        <v>1066.03</v>
      </c>
      <c r="E11" s="33">
        <f>C11*D11</f>
        <v>0</v>
      </c>
    </row>
    <row r="12" spans="1:5" x14ac:dyDescent="0.2">
      <c r="A12" s="86">
        <v>11.13</v>
      </c>
      <c r="B12" s="35" t="s">
        <v>310</v>
      </c>
      <c r="C12" s="479">
        <v>0</v>
      </c>
      <c r="D12" s="190">
        <v>391922</v>
      </c>
      <c r="E12" s="33">
        <f>C12*D12</f>
        <v>0</v>
      </c>
    </row>
    <row r="13" spans="1:5" x14ac:dyDescent="0.2">
      <c r="A13" s="175">
        <v>11.2</v>
      </c>
      <c r="B13" s="30" t="s">
        <v>53</v>
      </c>
      <c r="C13" s="188" t="s">
        <v>326</v>
      </c>
      <c r="D13" s="189" t="s">
        <v>326</v>
      </c>
      <c r="E13" s="147" t="s">
        <v>326</v>
      </c>
    </row>
    <row r="14" spans="1:5" x14ac:dyDescent="0.2">
      <c r="A14" s="86">
        <v>11.21</v>
      </c>
      <c r="B14" s="10" t="s">
        <v>52</v>
      </c>
      <c r="C14" s="218">
        <v>1</v>
      </c>
      <c r="D14" s="461">
        <v>0</v>
      </c>
      <c r="E14" s="33">
        <f>C14*D14</f>
        <v>0</v>
      </c>
    </row>
    <row r="15" spans="1:5" x14ac:dyDescent="0.2">
      <c r="A15" s="86">
        <v>11.22</v>
      </c>
      <c r="B15" s="10" t="s">
        <v>166</v>
      </c>
      <c r="C15" s="218">
        <v>1</v>
      </c>
      <c r="D15" s="461">
        <v>0</v>
      </c>
      <c r="E15" s="33">
        <f>C15*D15</f>
        <v>0</v>
      </c>
    </row>
    <row r="16" spans="1:5" x14ac:dyDescent="0.2">
      <c r="A16" s="175">
        <v>11.3</v>
      </c>
      <c r="B16" s="30" t="s">
        <v>54</v>
      </c>
      <c r="C16" s="188" t="s">
        <v>326</v>
      </c>
      <c r="D16" s="189" t="s">
        <v>326</v>
      </c>
      <c r="E16" s="147" t="s">
        <v>326</v>
      </c>
    </row>
    <row r="17" spans="1:5" ht="14.25" x14ac:dyDescent="0.2">
      <c r="A17" s="86">
        <v>11.31</v>
      </c>
      <c r="B17" s="10" t="s">
        <v>55</v>
      </c>
      <c r="C17" s="457">
        <v>0</v>
      </c>
      <c r="D17" s="23">
        <v>14.82</v>
      </c>
      <c r="E17" s="33">
        <f t="shared" ref="E17:E28" si="0">C17*D17</f>
        <v>0</v>
      </c>
    </row>
    <row r="18" spans="1:5" ht="14.25" x14ac:dyDescent="0.2">
      <c r="A18" s="86">
        <v>11.32</v>
      </c>
      <c r="B18" s="10" t="s">
        <v>56</v>
      </c>
      <c r="C18" s="457">
        <v>0</v>
      </c>
      <c r="D18" s="23">
        <v>3.77</v>
      </c>
      <c r="E18" s="33">
        <f t="shared" si="0"/>
        <v>0</v>
      </c>
    </row>
    <row r="19" spans="1:5" ht="14.25" x14ac:dyDescent="0.2">
      <c r="A19" s="86">
        <v>11.33</v>
      </c>
      <c r="B19" s="10" t="s">
        <v>57</v>
      </c>
      <c r="C19" s="457">
        <v>0</v>
      </c>
      <c r="D19" s="23">
        <v>25.02</v>
      </c>
      <c r="E19" s="33">
        <f t="shared" si="0"/>
        <v>0</v>
      </c>
    </row>
    <row r="20" spans="1:5" ht="14.25" x14ac:dyDescent="0.2">
      <c r="A20" s="86">
        <v>11.34</v>
      </c>
      <c r="B20" s="35" t="s">
        <v>311</v>
      </c>
      <c r="C20" s="457">
        <v>0</v>
      </c>
      <c r="D20" s="23">
        <v>12.48</v>
      </c>
      <c r="E20" s="33">
        <f t="shared" si="0"/>
        <v>0</v>
      </c>
    </row>
    <row r="21" spans="1:5" x14ac:dyDescent="0.2">
      <c r="A21" s="86">
        <v>11.35</v>
      </c>
      <c r="B21" s="10" t="s">
        <v>58</v>
      </c>
      <c r="C21" s="457">
        <v>0</v>
      </c>
      <c r="D21" s="23">
        <v>28.99</v>
      </c>
      <c r="E21" s="33">
        <f t="shared" si="0"/>
        <v>0</v>
      </c>
    </row>
    <row r="22" spans="1:5" x14ac:dyDescent="0.2">
      <c r="A22" s="86">
        <v>11.36</v>
      </c>
      <c r="B22" s="35" t="s">
        <v>320</v>
      </c>
      <c r="C22" s="457">
        <v>0</v>
      </c>
      <c r="D22" s="23">
        <v>27.98</v>
      </c>
      <c r="E22" s="33">
        <f t="shared" si="0"/>
        <v>0</v>
      </c>
    </row>
    <row r="23" spans="1:5" x14ac:dyDescent="0.2">
      <c r="A23" s="86">
        <v>11.37</v>
      </c>
      <c r="B23" s="10" t="s">
        <v>59</v>
      </c>
      <c r="C23" s="457">
        <v>0</v>
      </c>
      <c r="D23" s="23">
        <v>8.23</v>
      </c>
      <c r="E23" s="33">
        <f t="shared" si="0"/>
        <v>0</v>
      </c>
    </row>
    <row r="24" spans="1:5" x14ac:dyDescent="0.2">
      <c r="A24" s="86">
        <v>11.38</v>
      </c>
      <c r="B24" s="10" t="s">
        <v>60</v>
      </c>
      <c r="C24" s="470">
        <v>0</v>
      </c>
      <c r="D24" s="23">
        <v>5775.46</v>
      </c>
      <c r="E24" s="33">
        <f t="shared" si="0"/>
        <v>0</v>
      </c>
    </row>
    <row r="25" spans="1:5" x14ac:dyDescent="0.2">
      <c r="A25" s="86">
        <v>11.39</v>
      </c>
      <c r="B25" s="35" t="s">
        <v>236</v>
      </c>
      <c r="C25" s="457">
        <v>0</v>
      </c>
      <c r="D25" s="23">
        <v>194.13</v>
      </c>
      <c r="E25" s="33">
        <f t="shared" si="0"/>
        <v>0</v>
      </c>
    </row>
    <row r="26" spans="1:5" ht="14.25" x14ac:dyDescent="0.2">
      <c r="A26" s="86">
        <v>11.4</v>
      </c>
      <c r="B26" s="10" t="s">
        <v>61</v>
      </c>
      <c r="C26" s="457">
        <v>0</v>
      </c>
      <c r="D26" s="23">
        <v>149.21</v>
      </c>
      <c r="E26" s="33">
        <f t="shared" si="0"/>
        <v>0</v>
      </c>
    </row>
    <row r="27" spans="1:5" x14ac:dyDescent="0.2">
      <c r="A27" s="86">
        <v>11.41</v>
      </c>
      <c r="B27" s="35" t="s">
        <v>313</v>
      </c>
      <c r="C27" s="457">
        <v>0</v>
      </c>
      <c r="D27" s="23">
        <v>239.04</v>
      </c>
      <c r="E27" s="33">
        <f t="shared" si="0"/>
        <v>0</v>
      </c>
    </row>
    <row r="28" spans="1:5" x14ac:dyDescent="0.2">
      <c r="A28" s="86">
        <v>11.42</v>
      </c>
      <c r="B28" s="10" t="s">
        <v>62</v>
      </c>
      <c r="C28" s="123">
        <v>1</v>
      </c>
      <c r="D28" s="461">
        <v>0</v>
      </c>
      <c r="E28" s="33">
        <f t="shared" si="0"/>
        <v>0</v>
      </c>
    </row>
    <row r="29" spans="1:5" x14ac:dyDescent="0.2">
      <c r="A29" s="175">
        <v>11.5</v>
      </c>
      <c r="B29" s="30" t="s">
        <v>415</v>
      </c>
      <c r="C29" s="188" t="s">
        <v>326</v>
      </c>
      <c r="D29" s="189" t="s">
        <v>326</v>
      </c>
      <c r="E29" s="147" t="s">
        <v>326</v>
      </c>
    </row>
    <row r="30" spans="1:5" x14ac:dyDescent="0.2">
      <c r="A30" s="86">
        <v>11.51</v>
      </c>
      <c r="B30" s="35" t="s">
        <v>447</v>
      </c>
      <c r="C30" s="457">
        <v>0</v>
      </c>
      <c r="D30" s="23">
        <v>39.64</v>
      </c>
      <c r="E30" s="33">
        <f t="shared" ref="E30:E35" si="1">C30*D30</f>
        <v>0</v>
      </c>
    </row>
    <row r="31" spans="1:5" x14ac:dyDescent="0.2">
      <c r="A31" s="86">
        <v>11.52</v>
      </c>
      <c r="B31" s="35" t="s">
        <v>354</v>
      </c>
      <c r="C31" s="457">
        <v>0</v>
      </c>
      <c r="D31" s="23">
        <v>45.1</v>
      </c>
      <c r="E31" s="33">
        <f t="shared" si="1"/>
        <v>0</v>
      </c>
    </row>
    <row r="32" spans="1:5" x14ac:dyDescent="0.2">
      <c r="A32" s="86">
        <v>11.53</v>
      </c>
      <c r="B32" s="10" t="s">
        <v>64</v>
      </c>
      <c r="C32" s="457">
        <v>0</v>
      </c>
      <c r="D32" s="23">
        <v>37.08</v>
      </c>
      <c r="E32" s="33">
        <f t="shared" si="1"/>
        <v>0</v>
      </c>
    </row>
    <row r="33" spans="1:5" x14ac:dyDescent="0.2">
      <c r="A33" s="86">
        <v>11.54</v>
      </c>
      <c r="B33" s="35" t="s">
        <v>192</v>
      </c>
      <c r="C33" s="457">
        <v>0</v>
      </c>
      <c r="D33" s="23">
        <v>15.81</v>
      </c>
      <c r="E33" s="33">
        <f t="shared" si="1"/>
        <v>0</v>
      </c>
    </row>
    <row r="34" spans="1:5" x14ac:dyDescent="0.2">
      <c r="A34" s="86">
        <v>11.55</v>
      </c>
      <c r="B34" s="35" t="s">
        <v>380</v>
      </c>
      <c r="C34" s="457">
        <v>0</v>
      </c>
      <c r="D34" s="23">
        <v>4.18</v>
      </c>
      <c r="E34" s="33">
        <f t="shared" si="1"/>
        <v>0</v>
      </c>
    </row>
    <row r="35" spans="1:5" x14ac:dyDescent="0.2">
      <c r="A35" s="86">
        <v>11.56</v>
      </c>
      <c r="B35" s="35" t="s">
        <v>237</v>
      </c>
      <c r="C35" s="470">
        <v>0</v>
      </c>
      <c r="D35" s="23">
        <v>5619</v>
      </c>
      <c r="E35" s="33">
        <f t="shared" si="1"/>
        <v>0</v>
      </c>
    </row>
    <row r="36" spans="1:5" x14ac:dyDescent="0.2">
      <c r="A36" s="175">
        <v>11.6</v>
      </c>
      <c r="B36" s="30" t="s">
        <v>65</v>
      </c>
      <c r="C36" s="188" t="s">
        <v>326</v>
      </c>
      <c r="D36" s="189" t="s">
        <v>326</v>
      </c>
      <c r="E36" s="147" t="s">
        <v>326</v>
      </c>
    </row>
    <row r="37" spans="1:5" ht="12.75" customHeight="1" x14ac:dyDescent="0.2">
      <c r="A37" s="86">
        <v>11.61</v>
      </c>
      <c r="B37" s="35" t="s">
        <v>262</v>
      </c>
      <c r="C37" s="457">
        <v>0</v>
      </c>
      <c r="D37" s="23">
        <v>22.99</v>
      </c>
      <c r="E37" s="33">
        <f t="shared" ref="E37:E47" si="2">C37*D37</f>
        <v>0</v>
      </c>
    </row>
    <row r="38" spans="1:5" ht="12.75" customHeight="1" x14ac:dyDescent="0.2">
      <c r="A38" s="86">
        <v>11.62</v>
      </c>
      <c r="B38" s="35" t="s">
        <v>238</v>
      </c>
      <c r="C38" s="457">
        <v>0</v>
      </c>
      <c r="D38" s="23">
        <v>10.26</v>
      </c>
      <c r="E38" s="33">
        <f t="shared" si="2"/>
        <v>0</v>
      </c>
    </row>
    <row r="39" spans="1:5" ht="12.75" customHeight="1" x14ac:dyDescent="0.2">
      <c r="A39" s="86">
        <v>11.63</v>
      </c>
      <c r="B39" s="35" t="s">
        <v>263</v>
      </c>
      <c r="C39" s="470">
        <v>0</v>
      </c>
      <c r="D39" s="23">
        <v>3572.25</v>
      </c>
      <c r="E39" s="33">
        <f t="shared" si="2"/>
        <v>0</v>
      </c>
    </row>
    <row r="40" spans="1:5" ht="12.75" customHeight="1" x14ac:dyDescent="0.2">
      <c r="A40" s="86">
        <v>11.64</v>
      </c>
      <c r="B40" s="35" t="s">
        <v>181</v>
      </c>
      <c r="C40" s="457">
        <v>0</v>
      </c>
      <c r="D40" s="23">
        <v>5.66</v>
      </c>
      <c r="E40" s="33">
        <f t="shared" si="2"/>
        <v>0</v>
      </c>
    </row>
    <row r="41" spans="1:5" ht="12.75" customHeight="1" x14ac:dyDescent="0.2">
      <c r="A41" s="86">
        <v>11.65</v>
      </c>
      <c r="B41" s="35" t="s">
        <v>239</v>
      </c>
      <c r="C41" s="457">
        <v>0</v>
      </c>
      <c r="D41" s="23">
        <v>9.44</v>
      </c>
      <c r="E41" s="33">
        <f t="shared" si="2"/>
        <v>0</v>
      </c>
    </row>
    <row r="42" spans="1:5" ht="12.75" customHeight="1" x14ac:dyDescent="0.2">
      <c r="A42" s="86">
        <v>11.66</v>
      </c>
      <c r="B42" s="35" t="s">
        <v>182</v>
      </c>
      <c r="C42" s="457">
        <v>0</v>
      </c>
      <c r="D42" s="23">
        <v>11.42</v>
      </c>
      <c r="E42" s="33">
        <f t="shared" si="2"/>
        <v>0</v>
      </c>
    </row>
    <row r="43" spans="1:5" ht="12.75" customHeight="1" x14ac:dyDescent="0.2">
      <c r="A43" s="86">
        <v>11.67</v>
      </c>
      <c r="B43" s="35" t="s">
        <v>240</v>
      </c>
      <c r="C43" s="457">
        <v>0</v>
      </c>
      <c r="D43" s="23">
        <v>38.700000000000003</v>
      </c>
      <c r="E43" s="33">
        <f t="shared" si="2"/>
        <v>0</v>
      </c>
    </row>
    <row r="44" spans="1:5" ht="12.75" customHeight="1" x14ac:dyDescent="0.2">
      <c r="A44" s="86">
        <v>11.68</v>
      </c>
      <c r="B44" s="35" t="s">
        <v>241</v>
      </c>
      <c r="C44" s="457">
        <v>0</v>
      </c>
      <c r="D44" s="23">
        <v>25.16</v>
      </c>
      <c r="E44" s="33">
        <f t="shared" si="2"/>
        <v>0</v>
      </c>
    </row>
    <row r="45" spans="1:5" ht="12.75" customHeight="1" x14ac:dyDescent="0.2">
      <c r="A45" s="86">
        <v>11.69</v>
      </c>
      <c r="B45" s="35" t="s">
        <v>183</v>
      </c>
      <c r="C45" s="457">
        <v>0</v>
      </c>
      <c r="D45" s="23">
        <v>32.840000000000003</v>
      </c>
      <c r="E45" s="33">
        <f t="shared" si="2"/>
        <v>0</v>
      </c>
    </row>
    <row r="46" spans="1:5" ht="12.75" customHeight="1" x14ac:dyDescent="0.2">
      <c r="A46" s="86">
        <v>11.7</v>
      </c>
      <c r="B46" s="35" t="s">
        <v>184</v>
      </c>
      <c r="C46" s="457">
        <v>0</v>
      </c>
      <c r="D46" s="23">
        <v>5.0199999999999996</v>
      </c>
      <c r="E46" s="33">
        <f t="shared" si="2"/>
        <v>0</v>
      </c>
    </row>
    <row r="47" spans="1:5" ht="24.75" customHeight="1" x14ac:dyDescent="0.2">
      <c r="A47" s="86">
        <v>11.71</v>
      </c>
      <c r="B47" s="35" t="s">
        <v>185</v>
      </c>
      <c r="C47" s="457">
        <v>0</v>
      </c>
      <c r="D47" s="23">
        <v>8.2899999999999991</v>
      </c>
      <c r="E47" s="33">
        <f t="shared" si="2"/>
        <v>0</v>
      </c>
    </row>
    <row r="48" spans="1:5" x14ac:dyDescent="0.2">
      <c r="A48" s="71">
        <v>11.8</v>
      </c>
      <c r="B48" s="55" t="s">
        <v>68</v>
      </c>
      <c r="C48" s="188" t="s">
        <v>326</v>
      </c>
      <c r="D48" s="189" t="s">
        <v>326</v>
      </c>
      <c r="E48" s="147" t="s">
        <v>326</v>
      </c>
    </row>
    <row r="49" spans="1:5" ht="14.25" x14ac:dyDescent="0.2">
      <c r="A49" s="86">
        <v>11.81</v>
      </c>
      <c r="B49" s="35" t="s">
        <v>264</v>
      </c>
      <c r="C49" s="470">
        <v>0</v>
      </c>
      <c r="D49" s="23">
        <v>1921</v>
      </c>
      <c r="E49" s="33">
        <f t="shared" ref="E49:E58" si="3">C49*D49</f>
        <v>0</v>
      </c>
    </row>
    <row r="50" spans="1:5" ht="14.25" x14ac:dyDescent="0.2">
      <c r="A50" s="86">
        <v>11.82</v>
      </c>
      <c r="B50" s="35" t="s">
        <v>266</v>
      </c>
      <c r="C50" s="470">
        <v>0</v>
      </c>
      <c r="D50" s="23">
        <v>197.23</v>
      </c>
      <c r="E50" s="33">
        <f t="shared" si="3"/>
        <v>0</v>
      </c>
    </row>
    <row r="51" spans="1:5" x14ac:dyDescent="0.2">
      <c r="A51" s="86">
        <v>11.83</v>
      </c>
      <c r="B51" s="10" t="s">
        <v>69</v>
      </c>
      <c r="C51" s="470">
        <v>0</v>
      </c>
      <c r="D51" s="23">
        <v>11012.3</v>
      </c>
      <c r="E51" s="33">
        <f t="shared" si="3"/>
        <v>0</v>
      </c>
    </row>
    <row r="52" spans="1:5" x14ac:dyDescent="0.2">
      <c r="A52" s="86">
        <v>11.84</v>
      </c>
      <c r="B52" s="10" t="s">
        <v>154</v>
      </c>
      <c r="C52" s="470">
        <v>0</v>
      </c>
      <c r="D52" s="23">
        <v>36194</v>
      </c>
      <c r="E52" s="33">
        <f t="shared" si="3"/>
        <v>0</v>
      </c>
    </row>
    <row r="53" spans="1:5" x14ac:dyDescent="0.2">
      <c r="A53" s="86">
        <v>11.85</v>
      </c>
      <c r="B53" s="35" t="s">
        <v>242</v>
      </c>
      <c r="C53" s="480">
        <v>0</v>
      </c>
      <c r="D53" s="23">
        <v>356.39</v>
      </c>
      <c r="E53" s="33">
        <f t="shared" si="3"/>
        <v>0</v>
      </c>
    </row>
    <row r="54" spans="1:5" x14ac:dyDescent="0.2">
      <c r="A54" s="86">
        <v>11.86</v>
      </c>
      <c r="B54" s="10" t="s">
        <v>70</v>
      </c>
      <c r="C54" s="457">
        <v>0</v>
      </c>
      <c r="D54" s="23">
        <v>21.29</v>
      </c>
      <c r="E54" s="33">
        <f t="shared" si="3"/>
        <v>0</v>
      </c>
    </row>
    <row r="55" spans="1:5" x14ac:dyDescent="0.2">
      <c r="A55" s="86">
        <v>11.87</v>
      </c>
      <c r="B55" s="10" t="s">
        <v>71</v>
      </c>
      <c r="C55" s="474">
        <v>0</v>
      </c>
      <c r="D55" s="23">
        <v>401.31</v>
      </c>
      <c r="E55" s="33">
        <f t="shared" si="3"/>
        <v>0</v>
      </c>
    </row>
    <row r="56" spans="1:5" x14ac:dyDescent="0.2">
      <c r="A56" s="86">
        <v>11.88</v>
      </c>
      <c r="B56" s="10" t="s">
        <v>72</v>
      </c>
      <c r="C56" s="474">
        <v>0</v>
      </c>
      <c r="D56" s="23">
        <v>274.64999999999998</v>
      </c>
      <c r="E56" s="33">
        <f t="shared" si="3"/>
        <v>0</v>
      </c>
    </row>
    <row r="57" spans="1:5" x14ac:dyDescent="0.2">
      <c r="A57" s="86">
        <v>11.89</v>
      </c>
      <c r="B57" s="35" t="s">
        <v>243</v>
      </c>
      <c r="C57" s="457">
        <v>0</v>
      </c>
      <c r="D57" s="23">
        <v>34.869999999999997</v>
      </c>
      <c r="E57" s="33">
        <f t="shared" si="3"/>
        <v>0</v>
      </c>
    </row>
    <row r="58" spans="1:5" x14ac:dyDescent="0.2">
      <c r="A58" s="86">
        <v>11.9</v>
      </c>
      <c r="B58" s="10" t="s">
        <v>62</v>
      </c>
      <c r="C58" s="123">
        <v>1</v>
      </c>
      <c r="D58" s="461">
        <v>0</v>
      </c>
      <c r="E58" s="33">
        <f t="shared" si="3"/>
        <v>0</v>
      </c>
    </row>
    <row r="59" spans="1:5" x14ac:dyDescent="0.2">
      <c r="A59" s="176">
        <v>11.1</v>
      </c>
      <c r="B59" s="30" t="s">
        <v>414</v>
      </c>
      <c r="C59" s="188" t="s">
        <v>326</v>
      </c>
      <c r="D59" s="189" t="s">
        <v>326</v>
      </c>
      <c r="E59" s="147" t="s">
        <v>326</v>
      </c>
    </row>
    <row r="60" spans="1:5" x14ac:dyDescent="0.2">
      <c r="A60" s="117">
        <v>11.101000000000001</v>
      </c>
      <c r="B60" s="35" t="s">
        <v>199</v>
      </c>
      <c r="C60" s="470">
        <v>0</v>
      </c>
      <c r="D60" s="23">
        <v>184248</v>
      </c>
      <c r="E60" s="33">
        <f>C60*D60</f>
        <v>0</v>
      </c>
    </row>
    <row r="61" spans="1:5" x14ac:dyDescent="0.2">
      <c r="A61" s="117">
        <v>11.102</v>
      </c>
      <c r="B61" s="35" t="s">
        <v>244</v>
      </c>
      <c r="C61" s="470">
        <v>0</v>
      </c>
      <c r="D61" s="23">
        <v>25696</v>
      </c>
      <c r="E61" s="33">
        <f>C61*D61</f>
        <v>0</v>
      </c>
    </row>
    <row r="62" spans="1:5" x14ac:dyDescent="0.2">
      <c r="A62" s="117">
        <v>11.103</v>
      </c>
      <c r="B62" s="10" t="s">
        <v>74</v>
      </c>
      <c r="C62" s="123">
        <v>1</v>
      </c>
      <c r="D62" s="461">
        <v>0</v>
      </c>
      <c r="E62" s="33">
        <f>C62*D62</f>
        <v>0</v>
      </c>
    </row>
    <row r="63" spans="1:5" x14ac:dyDescent="0.2">
      <c r="A63" s="176">
        <v>11.11</v>
      </c>
      <c r="B63" s="30" t="s">
        <v>75</v>
      </c>
      <c r="C63" s="188" t="s">
        <v>326</v>
      </c>
      <c r="D63" s="189" t="s">
        <v>326</v>
      </c>
      <c r="E63" s="147" t="s">
        <v>326</v>
      </c>
    </row>
    <row r="64" spans="1:5" ht="14.25" x14ac:dyDescent="0.2">
      <c r="A64" s="117">
        <v>11.111000000000001</v>
      </c>
      <c r="B64" s="35" t="s">
        <v>314</v>
      </c>
      <c r="C64" s="470">
        <v>0</v>
      </c>
      <c r="D64" s="23">
        <v>2599.1999999999998</v>
      </c>
      <c r="E64" s="33">
        <f t="shared" ref="E64:E84" si="4">C64*D64</f>
        <v>0</v>
      </c>
    </row>
    <row r="65" spans="1:5" ht="14.25" x14ac:dyDescent="0.2">
      <c r="A65" s="117">
        <v>11.112</v>
      </c>
      <c r="B65" s="35" t="s">
        <v>315</v>
      </c>
      <c r="C65" s="457">
        <v>0</v>
      </c>
      <c r="D65" s="23">
        <v>16.45</v>
      </c>
      <c r="E65" s="33">
        <f t="shared" si="4"/>
        <v>0</v>
      </c>
    </row>
    <row r="66" spans="1:5" x14ac:dyDescent="0.2">
      <c r="A66" s="117">
        <v>11.113</v>
      </c>
      <c r="B66" s="35" t="s">
        <v>246</v>
      </c>
      <c r="C66" s="457">
        <v>0</v>
      </c>
      <c r="D66" s="23">
        <v>4.9000000000000004</v>
      </c>
      <c r="E66" s="33">
        <f t="shared" si="4"/>
        <v>0</v>
      </c>
    </row>
    <row r="67" spans="1:5" x14ac:dyDescent="0.2">
      <c r="A67" s="117">
        <v>11.114000000000001</v>
      </c>
      <c r="B67" s="35" t="s">
        <v>245</v>
      </c>
      <c r="C67" s="457">
        <v>0</v>
      </c>
      <c r="D67" s="23">
        <v>6.24</v>
      </c>
      <c r="E67" s="33">
        <f t="shared" si="4"/>
        <v>0</v>
      </c>
    </row>
    <row r="68" spans="1:5" ht="14.25" x14ac:dyDescent="0.2">
      <c r="A68" s="117">
        <v>11.115</v>
      </c>
      <c r="B68" s="35" t="s">
        <v>269</v>
      </c>
      <c r="C68" s="457">
        <v>0</v>
      </c>
      <c r="D68" s="23">
        <v>17.43</v>
      </c>
      <c r="E68" s="33">
        <f t="shared" si="4"/>
        <v>0</v>
      </c>
    </row>
    <row r="69" spans="1:5" x14ac:dyDescent="0.2">
      <c r="A69" s="117">
        <v>11.116</v>
      </c>
      <c r="B69" s="35" t="s">
        <v>247</v>
      </c>
      <c r="C69" s="481">
        <v>0</v>
      </c>
      <c r="D69" s="23">
        <v>87.6</v>
      </c>
      <c r="E69" s="33">
        <f t="shared" si="4"/>
        <v>0</v>
      </c>
    </row>
    <row r="70" spans="1:5" x14ac:dyDescent="0.2">
      <c r="A70" s="117">
        <v>11.117000000000001</v>
      </c>
      <c r="B70" s="35" t="s">
        <v>248</v>
      </c>
      <c r="C70" s="470">
        <v>0</v>
      </c>
      <c r="D70" s="23">
        <v>4189</v>
      </c>
      <c r="E70" s="33">
        <f t="shared" si="4"/>
        <v>0</v>
      </c>
    </row>
    <row r="71" spans="1:5" x14ac:dyDescent="0.2">
      <c r="A71" s="117">
        <v>11.118</v>
      </c>
      <c r="B71" s="35" t="s">
        <v>249</v>
      </c>
      <c r="C71" s="482">
        <v>0</v>
      </c>
      <c r="D71" s="23">
        <v>110.45</v>
      </c>
      <c r="E71" s="33">
        <f t="shared" si="4"/>
        <v>0</v>
      </c>
    </row>
    <row r="72" spans="1:5" ht="14.25" x14ac:dyDescent="0.2">
      <c r="A72" s="117">
        <v>11.119</v>
      </c>
      <c r="B72" s="35" t="s">
        <v>270</v>
      </c>
      <c r="C72" s="457">
        <v>0</v>
      </c>
      <c r="D72" s="23">
        <v>47.56</v>
      </c>
      <c r="E72" s="33">
        <f t="shared" si="4"/>
        <v>0</v>
      </c>
    </row>
    <row r="73" spans="1:5" x14ac:dyDescent="0.2">
      <c r="A73" s="117">
        <v>11.12</v>
      </c>
      <c r="B73" s="35" t="s">
        <v>250</v>
      </c>
      <c r="C73" s="483">
        <v>0</v>
      </c>
      <c r="D73" s="23">
        <v>17.48</v>
      </c>
      <c r="E73" s="33">
        <f t="shared" si="4"/>
        <v>0</v>
      </c>
    </row>
    <row r="74" spans="1:5" x14ac:dyDescent="0.2">
      <c r="A74" s="117">
        <v>11.121</v>
      </c>
      <c r="B74" s="35" t="s">
        <v>76</v>
      </c>
      <c r="C74" s="470">
        <v>0</v>
      </c>
      <c r="D74" s="23">
        <v>15920</v>
      </c>
      <c r="E74" s="33">
        <f t="shared" si="4"/>
        <v>0</v>
      </c>
    </row>
    <row r="75" spans="1:5" x14ac:dyDescent="0.2">
      <c r="A75" s="117">
        <v>11.122</v>
      </c>
      <c r="B75" s="35" t="s">
        <v>77</v>
      </c>
      <c r="C75" s="457">
        <v>0</v>
      </c>
      <c r="D75" s="23">
        <v>3.1</v>
      </c>
      <c r="E75" s="33">
        <f t="shared" si="4"/>
        <v>0</v>
      </c>
    </row>
    <row r="76" spans="1:5" x14ac:dyDescent="0.2">
      <c r="A76" s="117">
        <v>11.122999999999999</v>
      </c>
      <c r="B76" s="35" t="s">
        <v>251</v>
      </c>
      <c r="C76" s="457">
        <v>0</v>
      </c>
      <c r="D76" s="23">
        <v>13.53</v>
      </c>
      <c r="E76" s="33">
        <f t="shared" si="4"/>
        <v>0</v>
      </c>
    </row>
    <row r="77" spans="1:5" x14ac:dyDescent="0.2">
      <c r="A77" s="117">
        <v>11.124000000000001</v>
      </c>
      <c r="B77" s="35" t="s">
        <v>451</v>
      </c>
      <c r="C77" s="470">
        <v>0</v>
      </c>
      <c r="D77" s="23">
        <v>85117</v>
      </c>
      <c r="E77" s="33">
        <f t="shared" ref="E77" si="5">C77*D77</f>
        <v>0</v>
      </c>
    </row>
    <row r="78" spans="1:5" x14ac:dyDescent="0.2">
      <c r="A78" s="117">
        <v>11.125</v>
      </c>
      <c r="B78" s="35" t="s">
        <v>252</v>
      </c>
      <c r="C78" s="457">
        <v>0</v>
      </c>
      <c r="D78" s="23">
        <v>1.3</v>
      </c>
      <c r="E78" s="33">
        <f t="shared" si="4"/>
        <v>0</v>
      </c>
    </row>
    <row r="79" spans="1:5" x14ac:dyDescent="0.2">
      <c r="A79" s="117">
        <v>11.125999999999999</v>
      </c>
      <c r="B79" s="35" t="s">
        <v>78</v>
      </c>
      <c r="C79" s="457">
        <v>0</v>
      </c>
      <c r="D79" s="23">
        <v>11.21</v>
      </c>
      <c r="E79" s="33">
        <f t="shared" si="4"/>
        <v>0</v>
      </c>
    </row>
    <row r="80" spans="1:5" x14ac:dyDescent="0.2">
      <c r="A80" s="117">
        <v>11.127000000000001</v>
      </c>
      <c r="B80" s="35" t="s">
        <v>253</v>
      </c>
      <c r="C80" s="457">
        <v>0</v>
      </c>
      <c r="D80" s="23">
        <v>37.24</v>
      </c>
      <c r="E80" s="33">
        <f t="shared" si="4"/>
        <v>0</v>
      </c>
    </row>
    <row r="81" spans="1:5" x14ac:dyDescent="0.2">
      <c r="A81" s="177">
        <v>11.128</v>
      </c>
      <c r="B81" s="47" t="s">
        <v>254</v>
      </c>
      <c r="C81" s="470">
        <v>0</v>
      </c>
      <c r="D81" s="23">
        <v>120450</v>
      </c>
      <c r="E81" s="33">
        <f t="shared" si="4"/>
        <v>0</v>
      </c>
    </row>
    <row r="82" spans="1:5" x14ac:dyDescent="0.2">
      <c r="A82" s="117">
        <v>11.129</v>
      </c>
      <c r="B82" s="47" t="s">
        <v>255</v>
      </c>
      <c r="C82" s="470">
        <v>0</v>
      </c>
      <c r="D82" s="23">
        <v>58787</v>
      </c>
      <c r="E82" s="33">
        <f t="shared" si="4"/>
        <v>0</v>
      </c>
    </row>
    <row r="83" spans="1:5" x14ac:dyDescent="0.2">
      <c r="A83" s="117">
        <v>11.13</v>
      </c>
      <c r="B83" s="35" t="s">
        <v>256</v>
      </c>
      <c r="C83" s="469">
        <v>0</v>
      </c>
      <c r="D83" s="23">
        <v>9.84</v>
      </c>
      <c r="E83" s="33">
        <f t="shared" si="4"/>
        <v>0</v>
      </c>
    </row>
    <row r="84" spans="1:5" x14ac:dyDescent="0.2">
      <c r="A84" s="117">
        <v>11.131</v>
      </c>
      <c r="B84" s="10" t="s">
        <v>79</v>
      </c>
      <c r="C84" s="123">
        <v>1</v>
      </c>
      <c r="D84" s="461">
        <v>0</v>
      </c>
      <c r="E84" s="33">
        <f t="shared" si="4"/>
        <v>0</v>
      </c>
    </row>
    <row r="85" spans="1:5" x14ac:dyDescent="0.2">
      <c r="A85" s="178">
        <v>11.14</v>
      </c>
      <c r="B85" s="55" t="s">
        <v>80</v>
      </c>
      <c r="C85" s="188" t="s">
        <v>326</v>
      </c>
      <c r="D85" s="189" t="s">
        <v>326</v>
      </c>
      <c r="E85" s="147" t="s">
        <v>326</v>
      </c>
    </row>
    <row r="86" spans="1:5" ht="14.25" x14ac:dyDescent="0.2">
      <c r="A86" s="117">
        <v>11.141</v>
      </c>
      <c r="B86" s="35" t="s">
        <v>271</v>
      </c>
      <c r="C86" s="470">
        <v>0</v>
      </c>
      <c r="D86" s="23">
        <v>150033</v>
      </c>
      <c r="E86" s="33">
        <f t="shared" ref="E86:E95" si="6">C86*D86</f>
        <v>0</v>
      </c>
    </row>
    <row r="87" spans="1:5" ht="14.25" x14ac:dyDescent="0.2">
      <c r="A87" s="117">
        <v>11.141999999999999</v>
      </c>
      <c r="B87" s="35" t="s">
        <v>355</v>
      </c>
      <c r="C87" s="470">
        <v>0</v>
      </c>
      <c r="D87" s="23">
        <v>68068</v>
      </c>
      <c r="E87" s="33">
        <f t="shared" si="6"/>
        <v>0</v>
      </c>
    </row>
    <row r="88" spans="1:5" ht="24.75" customHeight="1" x14ac:dyDescent="0.2">
      <c r="A88" s="117">
        <v>11.143000000000001</v>
      </c>
      <c r="B88" s="35" t="s">
        <v>272</v>
      </c>
      <c r="C88" s="470">
        <v>0</v>
      </c>
      <c r="D88" s="23">
        <v>12847</v>
      </c>
      <c r="E88" s="33">
        <f t="shared" si="6"/>
        <v>0</v>
      </c>
    </row>
    <row r="89" spans="1:5" ht="14.25" customHeight="1" x14ac:dyDescent="0.2">
      <c r="A89" s="117">
        <v>11.144</v>
      </c>
      <c r="B89" s="35" t="s">
        <v>273</v>
      </c>
      <c r="C89" s="457">
        <v>0</v>
      </c>
      <c r="D89" s="23">
        <v>14.52</v>
      </c>
      <c r="E89" s="33">
        <f t="shared" si="6"/>
        <v>0</v>
      </c>
    </row>
    <row r="90" spans="1:5" ht="14.25" x14ac:dyDescent="0.2">
      <c r="A90" s="103">
        <v>11.145</v>
      </c>
      <c r="B90" s="35" t="s">
        <v>274</v>
      </c>
      <c r="C90" s="457">
        <v>0</v>
      </c>
      <c r="D90" s="23">
        <v>8.14</v>
      </c>
      <c r="E90" s="33">
        <f t="shared" si="6"/>
        <v>0</v>
      </c>
    </row>
    <row r="91" spans="1:5" x14ac:dyDescent="0.2">
      <c r="A91" s="103">
        <v>11.146000000000001</v>
      </c>
      <c r="B91" s="35" t="s">
        <v>193</v>
      </c>
      <c r="C91" s="457">
        <v>0</v>
      </c>
      <c r="D91" s="23">
        <v>1.6</v>
      </c>
      <c r="E91" s="33">
        <f t="shared" si="6"/>
        <v>0</v>
      </c>
    </row>
    <row r="92" spans="1:5" x14ac:dyDescent="0.2">
      <c r="A92" s="117">
        <v>11.147</v>
      </c>
      <c r="B92" s="35" t="s">
        <v>81</v>
      </c>
      <c r="C92" s="457">
        <v>0</v>
      </c>
      <c r="D92" s="23">
        <v>3.74</v>
      </c>
      <c r="E92" s="33">
        <f t="shared" si="6"/>
        <v>0</v>
      </c>
    </row>
    <row r="93" spans="1:5" x14ac:dyDescent="0.2">
      <c r="A93" s="117">
        <v>11.148</v>
      </c>
      <c r="B93" s="35" t="s">
        <v>153</v>
      </c>
      <c r="C93" s="484">
        <v>0</v>
      </c>
      <c r="D93" s="23">
        <v>2070.0300000000002</v>
      </c>
      <c r="E93" s="33">
        <f t="shared" si="6"/>
        <v>0</v>
      </c>
    </row>
    <row r="94" spans="1:5" x14ac:dyDescent="0.2">
      <c r="A94" s="117">
        <v>11.148999999999999</v>
      </c>
      <c r="B94" s="35" t="s">
        <v>356</v>
      </c>
      <c r="C94" s="484">
        <v>0</v>
      </c>
      <c r="D94" s="23">
        <v>1964.36</v>
      </c>
      <c r="E94" s="33">
        <f t="shared" si="6"/>
        <v>0</v>
      </c>
    </row>
    <row r="95" spans="1:5" x14ac:dyDescent="0.2">
      <c r="A95" s="117">
        <v>11.15</v>
      </c>
      <c r="B95" s="35" t="s">
        <v>321</v>
      </c>
      <c r="C95" s="484">
        <v>0</v>
      </c>
      <c r="D95" s="23">
        <v>2494.17</v>
      </c>
      <c r="E95" s="33">
        <f t="shared" si="6"/>
        <v>0</v>
      </c>
    </row>
    <row r="96" spans="1:5" x14ac:dyDescent="0.2">
      <c r="A96" s="176">
        <v>11.16</v>
      </c>
      <c r="B96" s="30" t="s">
        <v>258</v>
      </c>
      <c r="C96" s="188" t="s">
        <v>326</v>
      </c>
      <c r="D96" s="189" t="s">
        <v>326</v>
      </c>
      <c r="E96" s="147" t="s">
        <v>326</v>
      </c>
    </row>
    <row r="97" spans="1:5" x14ac:dyDescent="0.2">
      <c r="A97" s="117">
        <v>11.161</v>
      </c>
      <c r="B97" s="35" t="s">
        <v>167</v>
      </c>
      <c r="C97" s="457">
        <v>0</v>
      </c>
      <c r="D97" s="23">
        <v>2.92</v>
      </c>
      <c r="E97" s="33">
        <f t="shared" ref="E97:E105" si="7">C97*D97</f>
        <v>0</v>
      </c>
    </row>
    <row r="98" spans="1:5" x14ac:dyDescent="0.2">
      <c r="A98" s="117">
        <v>11.162000000000001</v>
      </c>
      <c r="B98" s="35" t="s">
        <v>257</v>
      </c>
      <c r="C98" s="470">
        <v>0</v>
      </c>
      <c r="D98" s="23">
        <v>13856</v>
      </c>
      <c r="E98" s="33">
        <f t="shared" si="7"/>
        <v>0</v>
      </c>
    </row>
    <row r="99" spans="1:5" x14ac:dyDescent="0.2">
      <c r="A99" s="117">
        <v>11.163</v>
      </c>
      <c r="B99" s="35" t="s">
        <v>82</v>
      </c>
      <c r="C99" s="457">
        <v>0</v>
      </c>
      <c r="D99" s="23">
        <v>1.76</v>
      </c>
      <c r="E99" s="33">
        <f t="shared" si="7"/>
        <v>0</v>
      </c>
    </row>
    <row r="100" spans="1:5" x14ac:dyDescent="0.2">
      <c r="A100" s="117">
        <v>11.164</v>
      </c>
      <c r="B100" s="35" t="s">
        <v>187</v>
      </c>
      <c r="C100" s="457">
        <v>0</v>
      </c>
      <c r="D100" s="23">
        <v>6.93</v>
      </c>
      <c r="E100" s="33">
        <f t="shared" si="7"/>
        <v>0</v>
      </c>
    </row>
    <row r="101" spans="1:5" x14ac:dyDescent="0.2">
      <c r="A101" s="117">
        <v>11.164999999999999</v>
      </c>
      <c r="B101" s="35" t="s">
        <v>83</v>
      </c>
      <c r="C101" s="470">
        <v>0</v>
      </c>
      <c r="D101" s="23">
        <v>57132</v>
      </c>
      <c r="E101" s="33">
        <f t="shared" si="7"/>
        <v>0</v>
      </c>
    </row>
    <row r="102" spans="1:5" x14ac:dyDescent="0.2">
      <c r="A102" s="117">
        <v>11.166</v>
      </c>
      <c r="B102" s="35" t="s">
        <v>84</v>
      </c>
      <c r="C102" s="470">
        <v>0</v>
      </c>
      <c r="D102" s="23">
        <v>18327</v>
      </c>
      <c r="E102" s="33">
        <f t="shared" si="7"/>
        <v>0</v>
      </c>
    </row>
    <row r="103" spans="1:5" x14ac:dyDescent="0.2">
      <c r="A103" s="117">
        <v>11.167</v>
      </c>
      <c r="B103" s="35" t="s">
        <v>85</v>
      </c>
      <c r="C103" s="457">
        <v>0</v>
      </c>
      <c r="D103" s="23">
        <v>6.21</v>
      </c>
      <c r="E103" s="33">
        <f t="shared" si="7"/>
        <v>0</v>
      </c>
    </row>
    <row r="104" spans="1:5" x14ac:dyDescent="0.2">
      <c r="A104" s="117">
        <v>11.167999999999999</v>
      </c>
      <c r="B104" s="35" t="s">
        <v>259</v>
      </c>
      <c r="C104" s="470">
        <v>0</v>
      </c>
      <c r="D104" s="23">
        <v>5069.5</v>
      </c>
      <c r="E104" s="33">
        <f t="shared" si="7"/>
        <v>0</v>
      </c>
    </row>
    <row r="105" spans="1:5" x14ac:dyDescent="0.2">
      <c r="A105" s="117">
        <v>11.169</v>
      </c>
      <c r="B105" s="35" t="s">
        <v>260</v>
      </c>
      <c r="C105" s="470">
        <v>0</v>
      </c>
      <c r="D105" s="23">
        <v>15082</v>
      </c>
      <c r="E105" s="33">
        <f t="shared" si="7"/>
        <v>0</v>
      </c>
    </row>
    <row r="106" spans="1:5" x14ac:dyDescent="0.2">
      <c r="A106" s="176">
        <v>11.18</v>
      </c>
      <c r="B106" s="30" t="s">
        <v>191</v>
      </c>
      <c r="C106" s="188" t="s">
        <v>326</v>
      </c>
      <c r="D106" s="189" t="s">
        <v>326</v>
      </c>
      <c r="E106" s="147" t="s">
        <v>326</v>
      </c>
    </row>
    <row r="107" spans="1:5" x14ac:dyDescent="0.2">
      <c r="A107" s="179">
        <v>11.180999999999999</v>
      </c>
      <c r="B107" s="13" t="s">
        <v>162</v>
      </c>
      <c r="C107" s="124">
        <v>1</v>
      </c>
      <c r="D107" s="462">
        <v>0</v>
      </c>
      <c r="E107" s="93">
        <f>C107*D107</f>
        <v>0</v>
      </c>
    </row>
    <row r="108" spans="1:5" s="8" customFormat="1" ht="27" customHeight="1" thickBot="1" x14ac:dyDescent="0.25">
      <c r="A108" s="180">
        <v>11.182</v>
      </c>
      <c r="B108" s="94" t="s">
        <v>261</v>
      </c>
      <c r="C108" s="183" t="s">
        <v>326</v>
      </c>
      <c r="D108" s="106" t="s">
        <v>326</v>
      </c>
      <c r="E108" s="95">
        <f>SUM(E5:E107)</f>
        <v>0</v>
      </c>
    </row>
    <row r="109" spans="1:5" ht="27" customHeight="1" thickTop="1" x14ac:dyDescent="0.2">
      <c r="A109" s="181" t="s">
        <v>50</v>
      </c>
      <c r="B109" s="184" t="s">
        <v>326</v>
      </c>
      <c r="C109" s="185" t="s">
        <v>326</v>
      </c>
      <c r="D109" s="144" t="s">
        <v>326</v>
      </c>
      <c r="E109" s="186" t="s">
        <v>326</v>
      </c>
    </row>
    <row r="110" spans="1:5" ht="13.5" x14ac:dyDescent="0.2">
      <c r="A110" s="568" t="s">
        <v>66</v>
      </c>
      <c r="B110" s="568"/>
      <c r="C110" s="568"/>
      <c r="D110" s="568"/>
      <c r="E110" s="568"/>
    </row>
    <row r="111" spans="1:5" ht="13.5" x14ac:dyDescent="0.2">
      <c r="A111" s="568" t="s">
        <v>67</v>
      </c>
      <c r="B111" s="568"/>
      <c r="C111" s="568"/>
      <c r="D111" s="568"/>
      <c r="E111" s="568"/>
    </row>
    <row r="112" spans="1:5" ht="13.5" x14ac:dyDescent="0.2">
      <c r="A112" s="568" t="s">
        <v>275</v>
      </c>
      <c r="B112" s="568"/>
      <c r="C112" s="568"/>
      <c r="D112" s="568"/>
      <c r="E112" s="568"/>
    </row>
    <row r="113" spans="1:5" ht="13.5" x14ac:dyDescent="0.2">
      <c r="A113" s="568" t="s">
        <v>276</v>
      </c>
      <c r="B113" s="568"/>
      <c r="C113" s="568"/>
      <c r="D113" s="568"/>
      <c r="E113" s="568"/>
    </row>
    <row r="114" spans="1:5" ht="13.5" x14ac:dyDescent="0.2">
      <c r="A114" s="568" t="s">
        <v>180</v>
      </c>
      <c r="B114" s="568"/>
      <c r="C114" s="568"/>
      <c r="D114" s="568"/>
      <c r="E114" s="568"/>
    </row>
    <row r="115" spans="1:5" ht="13.5" x14ac:dyDescent="0.2">
      <c r="A115" s="568" t="s">
        <v>265</v>
      </c>
      <c r="B115" s="568"/>
      <c r="C115" s="568"/>
      <c r="D115" s="568"/>
      <c r="E115" s="568"/>
    </row>
    <row r="116" spans="1:5" ht="13.5" x14ac:dyDescent="0.2">
      <c r="A116" s="568" t="s">
        <v>267</v>
      </c>
      <c r="B116" s="568"/>
      <c r="C116" s="568"/>
      <c r="D116" s="568"/>
      <c r="E116" s="568"/>
    </row>
    <row r="117" spans="1:5" ht="25.5" customHeight="1" x14ac:dyDescent="0.2">
      <c r="A117" s="569" t="s">
        <v>391</v>
      </c>
      <c r="B117" s="568"/>
      <c r="C117" s="568"/>
      <c r="D117" s="568"/>
      <c r="E117" s="568"/>
    </row>
    <row r="118" spans="1:5" ht="13.5" x14ac:dyDescent="0.2">
      <c r="A118" s="568" t="s">
        <v>268</v>
      </c>
      <c r="B118" s="568"/>
      <c r="C118" s="568"/>
      <c r="D118" s="568"/>
      <c r="E118" s="568"/>
    </row>
    <row r="119" spans="1:5" ht="25.5" customHeight="1" x14ac:dyDescent="0.2">
      <c r="A119" s="569" t="s">
        <v>392</v>
      </c>
      <c r="B119" s="569"/>
      <c r="C119" s="569"/>
      <c r="D119" s="569"/>
      <c r="E119" s="569"/>
    </row>
    <row r="120" spans="1:5" ht="25.5" customHeight="1" x14ac:dyDescent="0.2">
      <c r="A120" s="569" t="s">
        <v>393</v>
      </c>
      <c r="B120" s="569"/>
      <c r="C120" s="569"/>
      <c r="D120" s="569"/>
      <c r="E120" s="569"/>
    </row>
    <row r="121" spans="1:5" x14ac:dyDescent="0.2">
      <c r="A121" s="187" t="s">
        <v>323</v>
      </c>
      <c r="B121" s="2"/>
    </row>
    <row r="122" spans="1:5" x14ac:dyDescent="0.2">
      <c r="A122" s="151"/>
      <c r="B122" s="2"/>
    </row>
  </sheetData>
  <sheetProtection sheet="1" objects="1" scenarios="1"/>
  <mergeCells count="12">
    <mergeCell ref="A1:E1"/>
    <mergeCell ref="A110:E110"/>
    <mergeCell ref="A111:E111"/>
    <mergeCell ref="A112:E112"/>
    <mergeCell ref="A113:E113"/>
    <mergeCell ref="A119:E119"/>
    <mergeCell ref="A120:E120"/>
    <mergeCell ref="A114:E114"/>
    <mergeCell ref="A115:E115"/>
    <mergeCell ref="A116:E116"/>
    <mergeCell ref="A117:E117"/>
    <mergeCell ref="A118:E118"/>
  </mergeCells>
  <phoneticPr fontId="0" type="noConversion"/>
  <dataValidations count="90">
    <dataValidation allowBlank="1" showErrorMessage="1" promptTitle="Section 11.02" prompt="Enter number of stalls for paving replacement." sqref="C6" xr:uid="{F2F32115-F2E8-4F42-AD85-8D55840A583D}"/>
    <dataValidation allowBlank="1" showErrorMessage="1" promptTitle="Section 11.03" prompt="Enter number of LF for fencing replacement." sqref="C7" xr:uid="{6716EB8C-E9B3-4341-81EF-1CE3E435C6F1}"/>
    <dataValidation allowBlank="1" showErrorMessage="1" promptTitle="Section 11.04" prompt="Enter number of gallons for replace septic system." sqref="C8" xr:uid="{2EC900F1-FDB4-4DA8-9D24-D771ECAA9762}"/>
    <dataValidation allowBlank="1" showErrorMessage="1" promptTitle="Section 11.39" prompt="Enter number of SF for exterior closure (replace overhead doors)." sqref="C25" xr:uid="{C59F11AD-80AA-4128-92F8-864D02E2E6A0}"/>
    <dataValidation allowBlank="1" showErrorMessage="1" promptTitle="Section 11.117" prompt="Enter number of cabinet unit heaters to be replaced." sqref="C70" xr:uid="{4B465E05-C2DE-41E4-BA0F-A5E3406BD4E5}"/>
    <dataValidation allowBlank="1" showErrorMessage="1" promptTitle="Section 11.11" prompt="Enter repairs estimate amount." sqref="D10" xr:uid="{E66E0764-063C-4EEA-BCCC-F5F292807821}"/>
    <dataValidation allowBlank="1" showErrorMessage="1" promptTitle="Section 11.12" prompt="Enter number per each of thermopiles." sqref="C11" xr:uid="{3B682CC4-651D-4539-BA44-075530650672}"/>
    <dataValidation allowBlank="1" showErrorMessage="1" promptTitle="Section 11.13" prompt="Enter number of acres for site grading/drainage." sqref="C12" xr:uid="{B5072E1D-F12D-475B-B59C-F832BAAD8EB0}"/>
    <dataValidation allowBlank="1" showErrorMessage="1" promptTitle="Section 11.21" prompt="Enter repairs estimate amount." sqref="D14" xr:uid="{7C34250B-C2DA-4C1D-AE72-F86F14BA0A4E}"/>
    <dataValidation allowBlank="1" showErrorMessage="1" promptTitle="Section 11.22" prompt="Enter seismic repairs estimate amount." sqref="D15" xr:uid="{FF358954-0FC9-4D3D-91F7-5FECB6920EEF}"/>
    <dataValidation allowBlank="1" showErrorMessage="1" promptTitle="Section 11.31" prompt="Enter number of SF for exterior wall for exterior upgrades (replace exterior beveled siding)." sqref="C17" xr:uid="{A2934AA7-2EC7-4ABA-93E9-5F1CED55D22F}"/>
    <dataValidation allowBlank="1" showErrorMessage="1" promptTitle="Section 11.32" prompt="Enter number of SF for exterior upgrades. Use exterior wall area (repaint existing)." sqref="C18" xr:uid="{1E3FD14A-05FB-4639-A5FA-FC4C6BEAA5E1}"/>
    <dataValidation allowBlank="1" showErrorMessage="1" promptTitle="Section 11.33" prompt="Enter number of SF of exterior wall for exterior insulation finish system to existing." sqref="C19" xr:uid="{C20FC1B2-90D1-405C-B68D-1F7E6D0B0226}"/>
    <dataValidation allowBlank="1" showErrorMessage="1" promptTitle="Section 11.34" prompt="Enter number of SF of exterior wall for exterior upgrades (painted cement board)." sqref="C20" xr:uid="{7A40397B-2EF3-402D-AD38-3AA81AFF61AE}"/>
    <dataValidation allowBlank="1" showErrorMessage="1" promptTitle="Section 11.35" prompt="Enter number of SF for exterior skin (metal siding)." sqref="C21" xr:uid="{094DB5DF-B12C-4D59-946F-7C7CAF351B86}"/>
    <dataValidation allowBlank="1" showErrorMessage="1" promptTitle="Section 11..36" prompt="Enter number of SF for exterior skin (new metal siding installed over existing)." sqref="C22" xr:uid="{1B469318-4FA4-4FBC-9D68-EF31CD4904BB}"/>
    <dataValidation allowBlank="1" showErrorMessage="1" promptTitle="Section 11.37" prompt="Enter number of SF for insulation (replace insulation and gypboard)." sqref="C23" xr:uid="{9CF82631-4CB0-440F-99D9-2124A1F940D3}"/>
    <dataValidation allowBlank="1" showErrorMessage="1" promptTitle="Section 11.38" prompt="Enter number per each for exterior closure (replace doors and frames)." sqref="C24" xr:uid="{231264F9-B1A6-4C26-8A02-C08F39632F13}"/>
    <dataValidation allowBlank="1" showErrorMessage="1" promptTitle="Section 11.40" prompt="Enter number of SF for exterior closure (replace windows). Note area is the square footage of windows only." sqref="C26" xr:uid="{1276E1AC-81A3-46CB-A580-729D9E73AFF7}"/>
    <dataValidation allowBlank="1" showErrorMessage="1" promptTitle="Section 11.41" prompt="Enter number of SF for exterior closure (replace curtain wall)." sqref="C27" xr:uid="{90FB4D1E-F251-4B4F-A96C-3AD30C548440}"/>
    <dataValidation allowBlank="1" showErrorMessage="1" promptTitle="Section 11.42" prompt="Enter LS amount for repairs (estimate)." sqref="D28" xr:uid="{FFF6A14A-40E0-4AA1-880C-92BA8BAE4F27}"/>
    <dataValidation allowBlank="1" showErrorMessage="1" promptTitle="Section 11.51" prompt="Enter number of SF for replace insulated metal panel roofing." sqref="C30:C31" xr:uid="{89408E24-3EEB-4A41-8448-51693596DA2C}"/>
    <dataValidation allowBlank="1" showErrorMessage="1" promptTitle="Section 11.52" prompt="Enter number of SF for replace membrane roofing." sqref="C32" xr:uid="{22DE8A4E-ED36-4700-8613-38EA3B6021F3}"/>
    <dataValidation allowBlank="1" showErrorMessage="1" promptTitle="Section 11.53" prompt="Enter number of SF for replace asphalt shingle roofing." sqref="C33" xr:uid="{307B4E19-8FDC-4219-AA81-7A665C6437DB}"/>
    <dataValidation allowBlank="1" showErrorMessage="1" promptTitle="Section 11.54" prompt="Enter number of SF for increase roof insulation by R-10 during roof replacement." sqref="C34" xr:uid="{18F43CC4-DC11-4ED2-B077-6F0EFC56874C}"/>
    <dataValidation allowBlank="1" showErrorMessage="1" promptTitle="Section 11.55" prompt="Enter number per each for replace roof drain/rain leader." sqref="C35" xr:uid="{CB0C814B-6FFF-4925-B315-408C9A779268}"/>
    <dataValidation allowBlank="1" showErrorMessage="1" promptTitle="Section 11.61" prompt="Enter number of SF for replace partitions (includes finishes). Use area of partition walls." sqref="C37" xr:uid="{2784DA3B-33BD-4DE0-A56F-9BAEBBF2F850}"/>
    <dataValidation allowBlank="1" showErrorMessage="1" promptTitle="Section 11.62" prompt="Enter number of SF for replace wall finishes." sqref="C38" xr:uid="{1A961C39-91A4-495B-8B4F-6B5E4606124F}"/>
    <dataValidation allowBlank="1" showErrorMessage="1" promptTitle="Section 11.63" prompt="Enter number per each for replace door leaf and frames. Note for double doors count two door leaves." sqref="C39" xr:uid="{EAA13D87-AD85-4925-8CB1-D9801B2DA823}"/>
    <dataValidation allowBlank="1" showErrorMessage="1" promptTitle="Section 11.64" prompt="Enter number of SF for interior painting (walls and ceilings). Note enter actual area of applied finish." sqref="C40" xr:uid="{99891621-46C5-4FFA-BDA7-A777A939442F}"/>
    <dataValidation allowBlank="1" showErrorMessage="1" promptTitle="Section 11.65" prompt="Enter number of SF for replace carpet tile. Note actual area of applied finish." sqref="C41" xr:uid="{A8E4E3BE-8143-4524-84F3-18BB0C278CAE}"/>
    <dataValidation allowBlank="1" showErrorMessage="1" promptTitle="Section 11.66" prompt="Enter number of SF for replace resilient flooring. Note actual area of applied finish." sqref="C42" xr:uid="{5A1139A3-6232-4BBF-B42C-749600DD0083}"/>
    <dataValidation allowBlank="1" showErrorMessage="1" promptTitle="Section 11.67" prompt="Enter number of SF for replace wood gym flooring. Note actual area of applied finish." sqref="C43" xr:uid="{084CB37A-D0E6-402D-9047-4DE1BA242DEF}"/>
    <dataValidation allowBlank="1" showErrorMessage="1" promptTitle="Section 11.68" prompt="Enter number of SF for replace resilient gym flooring. Note actual area of applied finish." sqref="C44" xr:uid="{01F9A7AF-AC0B-4935-9971-F2ED4CCBC3AB}"/>
    <dataValidation allowBlank="1" showErrorMessage="1" promptTitle="Section 11.69" prompt="Enter number of SF for replace ceramic tile. Note actual area of applied finish." sqref="C45" xr:uid="{21D2131B-16F7-4CD1-98BC-130204FA9823}"/>
    <dataValidation allowBlank="1" showErrorMessage="1" promptTitle="Section 11.70" prompt="Enter number of SF for replace acoustical tile ceiling. Note actual area of applied finish." sqref="C46" xr:uid="{0C574D7B-C913-4497-8648-BC0A02682982}"/>
    <dataValidation allowBlank="1" showErrorMessage="1" promptTitle="Section 11.71" prompt="Enter number of SF for replace gypboard ceiling. Note actual area of applied finish." sqref="C47" xr:uid="{14FD48A0-C48C-4077-8339-FBA33717AFB4}"/>
    <dataValidation allowBlank="1" showErrorMessage="1" promptTitle="Section 11.81" prompt="Enter per each to replace toilet partitions. Note per water closet." sqref="C49" xr:uid="{5EC4E5E2-D7D2-44C6-8CEE-8E2B6725F5B7}"/>
    <dataValidation allowBlank="1" showErrorMessage="1" promptTitle="Section 11.82" prompt="Enter number per each for replace toilet accessories. Note per toilet fixture." sqref="C50" xr:uid="{B63690CE-2F3D-4E08-8C9D-A2E81591A9D6}"/>
    <dataValidation allowBlank="1" showErrorMessage="1" promptTitle="Section 11.83" prompt="Enter number per each for smart boards." sqref="C51" xr:uid="{B69FFBD1-AF03-4F0F-9035-FF06204E6414}"/>
    <dataValidation allowBlank="1" showErrorMessage="1" promptTitle="Section 11.84" prompt="Enter number per each for replace sports equipment and lockers (small gym)." sqref="C52" xr:uid="{FF76FD0A-BB19-4429-B438-030EE8A6621F}"/>
    <dataValidation allowBlank="1" showErrorMessage="1" promptTitle="Section 11.85" prompt="Enter number of seats for replace bleachers." sqref="C53" xr:uid="{D71F1442-363A-45C1-8122-20FAC0B8DE27}"/>
    <dataValidation allowBlank="1" showErrorMessage="1" promptTitle="Section 11.86" prompt="Enter number of SF for replace tack/chalk/marker boards." sqref="C54" xr:uid="{C7F66B42-8E03-49AE-9112-338636D9C3D0}"/>
    <dataValidation allowBlank="1" showErrorMessage="1" promptTitle="Section 11.87" prompt="Enter number of LF for replace base cabinet units." sqref="C55" xr:uid="{2D4F979E-F6A3-4CCF-B720-153537D10040}"/>
    <dataValidation allowBlank="1" showErrorMessage="1" promptTitle="Section 11.88" prompt="Enter number of LF for replace wall hung units." sqref="C56" xr:uid="{F7036082-F223-49F3-8918-13847F2B5B3D}"/>
    <dataValidation allowBlank="1" showErrorMessage="1" promptTitle="Section 11.89" prompt="Enter number of SF for Replace Window Coverings." sqref="C57" xr:uid="{C585EB5A-0DE8-4FBB-B86B-67175AFA4F3A}"/>
    <dataValidation allowBlank="1" showErrorMessage="1" promptTitle="Section 11.90" prompt="Enter LS amount for other repairs (estimate)." sqref="D58" xr:uid="{C0430701-AA27-4911-A9E7-DD567761E8BF}"/>
    <dataValidation allowBlank="1" showErrorMessage="1" promptTitle="Section 11.103" prompt="Enter LS amount for other repairs/replacement (estimate)." sqref="D62" xr:uid="{3E74EF05-0F34-4BAA-8CDA-3FB55D90EB6E}"/>
    <dataValidation allowBlank="1" showErrorMessage="1" promptTitle="Section 11.131" prompt="Enter LS amount for other repairs/replacement (estimate)." sqref="D84" xr:uid="{CC4684BD-B425-497A-B48A-1FEEA8B34FA3}"/>
    <dataValidation allowBlank="1" showErrorMessage="1" promptTitle="Section 11.181" prompt="Enter LS amount for other repairs/replacement/demo (estimate)." sqref="D107" xr:uid="{DC4DB9E8-E396-41E1-A209-029B361C16D3}"/>
    <dataValidation allowBlank="1" showErrorMessage="1" promptTitle="Section 11.101" prompt="Enter number per each for new two-stop elevator." sqref="C60" xr:uid="{7EFBF5F8-4238-4C7C-9528-83830BDFA99F}"/>
    <dataValidation allowBlank="1" showErrorMessage="1" promptTitle="Section 11.102" prompt="Enter number per each for replace wheelchair lift." sqref="C61" xr:uid="{08CE75B2-9596-4896-900A-0D19A3C46FC0}"/>
    <dataValidation allowBlank="1" showErrorMessage="1" promptTitle="Section 11.111" prompt="Enter number per each for plumbing fixtures. If only the plumbing fixtures are to be replaced, then use 11.111.  If the entire plumbing system is to be replaced, then use 11.112. Do not use both categories for the same area." sqref="C64" xr:uid="{7A207E79-D4A4-4DC8-9FB6-025D6A5B64C4}"/>
    <dataValidation allowBlank="1" showErrorMessage="1" promptTitle="Section 11.112" prompt="Enter number of SF to replace plumbing system. If only plumbing fixtures are to be replaced, use 11.111.  If the entire plumbing system is to be replaced, then use 11.112. Do not use both categories for the same area. Will require some building remodel." sqref="C65" xr:uid="{C1BE6647-DEE1-42A9-8A82-1C0ED20EB9ED}"/>
    <dataValidation allowBlank="1" showErrorMessage="1" promptTitle="Section 11.113" prompt="Enter number of SF to replace plumbing domestic water piping." sqref="C66" xr:uid="{1B1713BE-126D-4488-A232-4500E71C58F1}"/>
    <dataValidation allowBlank="1" showErrorMessage="1" promptTitle="Section 11.114" prompt="Enter number of SF to replace plumbing waste piping." sqref="C67" xr:uid="{C1E3A799-9267-41DD-88A8-BD0A2B3F6D2F}"/>
    <dataValidation allowBlank="1" showErrorMessage="1" promptTitle="Section 11.115" prompt="Enter number of SF for replace heating systems. Note will require some building remodel." sqref="C68" xr:uid="{1F979B93-0713-4CE0-8939-2F2DD1B7153B}"/>
    <dataValidation allowBlank="1" showErrorMessage="1" promptTitle="Section 11.116" prompt="Enter number of MBH for Replace Boiler(s) Including Partial Boiler Room Re-Piping." sqref="C69" xr:uid="{978DF94F-5D0A-4FC5-B5B6-E378D27A23A3}"/>
    <dataValidation allowBlank="1" showErrorMessage="1" promptTitle="Section 11.118" prompt="Enter number of GPM for Replace Hot Water Generator Including Disposal." sqref="C71" xr:uid="{4769ADA1-A6E3-4879-A626-327D12BDC38A}"/>
    <dataValidation allowBlank="1" showErrorMessage="1" promptTitle="Section 11.119" prompt="Enter number of SF for Replace Ventilation Systems. Note will require some building remodel." sqref="C72" xr:uid="{BF0DB4A0-AF13-42B6-B4E1-B131A31CED6C}"/>
    <dataValidation allowBlank="1" showErrorMessage="1" promptTitle="Section 11.120" prompt="Enter number of CFM for Replace Air Handling Unit." sqref="C73" xr:uid="{4EEE0DCF-4D18-4102-8121-9C2A647B58B7}"/>
    <dataValidation allowBlank="1" showErrorMessage="1" promptTitle="Section 11.121" prompt="Enter number per each for New Exhaust Fan." sqref="C74" xr:uid="{7665EDA7-3E94-4C93-948E-A6BF276E965D}"/>
    <dataValidation allowBlank="1" showErrorMessage="1" promptTitle="Section 11.122" prompt="Enter number of SF for New Cooling Systems." sqref="C75" xr:uid="{DEB69AD6-78E8-44C1-9208-AC2FB1876938}"/>
    <dataValidation allowBlank="1" showErrorMessage="1" promptTitle="Section 11.123" prompt="Enter number of SF for New DDC Controls." sqref="C76" xr:uid="{0D84D466-7FDE-4D49-A49D-B9C408B82156}"/>
    <dataValidation allowBlank="1" showErrorMessage="1" promptTitle="Section 11.125" prompt="Enter number of SF for New Electric Controls." sqref="C78" xr:uid="{560F5358-1772-40F1-8032-C688EFF8E5E9}"/>
    <dataValidation allowBlank="1" showErrorMessage="1" promptTitle="Section 11.126" prompt="Enter number of SF for New Sprinkler System (Excludes Replace Ceiling)." sqref="C79" xr:uid="{8DCF1B67-1C02-4C2E-B317-548F8A260C7B}"/>
    <dataValidation allowBlank="1" showErrorMessage="1" promptTitle="Section 11.127" prompt="Enter number of SF for New Mist Sprinkler System." sqref="C80" xr:uid="{A49A2305-A9DB-4822-AA71-A722680EE1B0}"/>
    <dataValidation allowBlank="1" showErrorMessage="1" promptTitle="Section 11.128" prompt="Enter number per each for Fire Protection Diesel Pump Replacement." sqref="C81" xr:uid="{9FFE2667-5657-4169-BDF1-5EBB2BC7F7C1}"/>
    <dataValidation allowBlank="1" showErrorMessage="1" promptTitle="Section 11.129" prompt="Enter number per each for Fire Protection Electric Pump Replacement." sqref="C82" xr:uid="{D6C75553-6D07-47ED-A2A1-B9E8981F777D}"/>
    <dataValidation allowBlank="1" showErrorMessage="1" promptTitle="Section 11.130" prompt="Enter number of gallons for Replace Bulk Water Storage Tank." sqref="C83" xr:uid="{5F77A881-8E75-47DC-9C36-9B03B9A38AEB}"/>
    <dataValidation allowBlank="1" showErrorMessage="1" promptTitle="Section 11.141" prompt="Enter number per each for replace main service and distribution. Cost for 11.141 is based on replacement of MDP and 6 power panels.  Ccope of work for 11.141 is equivalent with selection of one 11.142 and six 11.143.  Do not select all three categories." sqref="C86" xr:uid="{2B7A87FE-5FE2-4221-8A3E-D62AE1640BC1}"/>
    <dataValidation allowBlank="1" showErrorMessage="1" promptTitle="Section 11.142" prompt="Enter number per each for replace main distribution panel. The cost for 11.141 is based on replacement of MDP and 6 power panels.  The scope of work for 11.141 is equivalent with selection of one 11.142 and six 11.143.  Do not select all three categories." sqref="C87" xr:uid="{424E81FA-187C-40E3-8F85-2AB8031329A0}"/>
    <dataValidation allowBlank="1" showErrorMessage="1" promptTitle="Section 11.143" prompt="Enter number per each for new power panel. The cost for 11.141 is based on replacement of MDP and 6 power panels.  The scope of work for 11.141 is equivalent with selection of one 11.142 and six 11.143.  Do not select all three categories." sqref="C88" xr:uid="{E939C137-B4DA-4F62-9811-3CD2E641EECA}"/>
    <dataValidation allowBlank="1" showErrorMessage="1" promptTitle="Section 11.144" prompt="Enter number of SF for Replace Lighting Fixtures and Wiring. If project scope includes replacement of fixtures only, use 11.145. If project scope includes replacement of fixtures, wiring and switches, use 11.144.  Do not use both categories for same area." sqref="C89" xr:uid="{1273CACC-0F7D-457A-8A41-4EF6761A5B66}"/>
    <dataValidation allowBlank="1" showErrorMessage="1" promptTitle="Section 11.145" prompt="Enter number of SF for Replace Lighting - Fixtures Only. If project scope includes replacement of fixtures only, use 11.145. If project scope includes replacement of fixtures, wiring and switches, use 11.144.  Do not use both categories for the same area." sqref="C90" xr:uid="{9ED3875D-CD35-4607-8EA4-EB1F046C6D22}"/>
    <dataValidation allowBlank="1" showErrorMessage="1" promptTitle="Section 11.146" prompt="Enter number of SF for re-lamp fixtures." sqref="C91" xr:uid="{08DEA889-943A-4D84-B81F-B8F0C5D6571D}"/>
    <dataValidation allowBlank="1" showErrorMessage="1" promptTitle="Section 11.147" prompt="Enter number of SF for Replace Power Devices." sqref="C92" xr:uid="{89CCB333-4E7D-4342-9D19-63124ADC7E6D}"/>
    <dataValidation allowBlank="1" showErrorMessage="1" promptTitle="Section 11.148" prompt="Enter number of KW for New Standby Power and Fuel Oil." sqref="C93" xr:uid="{A00BBFAD-68D0-47B0-A216-243EF7AF8A36}"/>
    <dataValidation allowBlank="1" showErrorMessage="1" promptTitle="Section 11.149" prompt="Enter number of KW for New Pre-Packaged Standby Power and Fuel Oil." sqref="C94" xr:uid="{32B1CEC6-B86C-4E80-A99A-ECFE36467564}"/>
    <dataValidation allowBlank="1" showErrorMessage="1" promptTitle="Section 11.150" prompt="Enter number of KW for Generator Primary Power." sqref="C95" xr:uid="{B3EE81C1-8C6A-47E6-BB48-D2F608B56E6A}"/>
    <dataValidation allowBlank="1" showErrorMessage="1" promptTitle="Section 11.161" prompt="Enter number of SF for New Addressable Fire Alarm System." sqref="C97" xr:uid="{A56485F5-928D-4AB6-A7B5-C7586A358722}"/>
    <dataValidation allowBlank="1" showErrorMessage="1" promptTitle="Section 11.162" prompt="Enter number per each for Replace Fire Alarm Panel." sqref="C98" xr:uid="{AEAD477E-6490-4639-A5AE-69F593DFC34A}"/>
    <dataValidation allowBlank="1" showErrorMessage="1" promptTitle="Section 11.163" prompt="Enter number of SF for New Computer Outlets (Rough-In)." sqref="C99" xr:uid="{F8966416-5E78-4EBB-AD77-579D5316EB4B}"/>
    <dataValidation allowBlank="1" showErrorMessage="1" promptTitle="Section 11.164" prompt="Enter number of SF for New Data/Telecommunication/Address/Clock Systems." sqref="C100" xr:uid="{1FACDCC2-1C99-4BB6-9D98-E47CB69EB581}"/>
    <dataValidation allowBlank="1" showErrorMessage="1" promptTitle="Section 11.165" prompt="Enter number per each for New Public Address (Gym and Stage)." sqref="C101" xr:uid="{8725A663-F528-463D-8923-A6BC1C8FB6C6}"/>
    <dataValidation allowBlank="1" showErrorMessage="1" promptTitle="Section 11.166" prompt="Enter number per each for New Hearing Impaired Audio System." sqref="C102" xr:uid="{19404D87-70B3-4A0B-A86A-BDF35B62FCB1}"/>
    <dataValidation allowBlank="1" showErrorMessage="1" promptTitle="Section 11.167" prompt="Enter number of SF for New Security System/CCTV." sqref="C103" xr:uid="{139D72F1-9296-4326-9320-F30CB266F164}"/>
    <dataValidation allowBlank="1" showErrorMessage="1" promptTitle="Section 11.168" prompt="Enter number per each for Key Card Entry System." sqref="C104" xr:uid="{2D85E353-94E3-4520-AC74-AB52B7B3C5E1}"/>
    <dataValidation allowBlank="1" showErrorMessage="1" promptTitle="Section 11.169" prompt="Enter number per each for Enhanced Reception Security." sqref="C105" xr:uid="{FC8C9FAA-A54C-48A8-9200-AFA7972E2DE1}"/>
    <dataValidation allowBlank="1" showErrorMessage="1" promptTitle="Section 11.124" prompt="Enter number per each to Replace DDC Headend Equipment." sqref="C77" xr:uid="{12567360-6C5D-4C4F-BDC9-8B1A06711E97}"/>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E23"/>
  <sheetViews>
    <sheetView zoomScaleNormal="100" workbookViewId="0">
      <selection sqref="A1:E1"/>
    </sheetView>
  </sheetViews>
  <sheetFormatPr defaultRowHeight="12.75" x14ac:dyDescent="0.2"/>
  <cols>
    <col min="1" max="1" width="7.5703125" style="1" customWidth="1"/>
    <col min="2" max="2" width="56" style="1" customWidth="1"/>
    <col min="3" max="3" width="11.42578125" style="3" customWidth="1"/>
    <col min="4" max="4" width="12" style="4" customWidth="1"/>
    <col min="5" max="5" width="12.7109375" style="5" customWidth="1"/>
    <col min="6" max="16384" width="9.140625" style="2"/>
  </cols>
  <sheetData>
    <row r="1" spans="1:5" ht="34.5" customHeight="1" x14ac:dyDescent="0.2">
      <c r="A1" s="576" t="s">
        <v>292</v>
      </c>
      <c r="B1" s="576"/>
      <c r="C1" s="576"/>
      <c r="D1" s="576"/>
      <c r="E1" s="576"/>
    </row>
    <row r="2" spans="1:5" x14ac:dyDescent="0.2">
      <c r="A2" s="88" t="s">
        <v>9</v>
      </c>
      <c r="B2" s="48"/>
      <c r="C2" s="438" t="str">
        <f>'Project Summary'!B2</f>
        <v>Date of Estimate</v>
      </c>
      <c r="D2" s="49"/>
      <c r="E2" s="172" t="s">
        <v>326</v>
      </c>
    </row>
    <row r="3" spans="1:5" x14ac:dyDescent="0.2">
      <c r="A3" s="89" t="s">
        <v>10</v>
      </c>
      <c r="B3" s="52"/>
      <c r="C3" s="54" t="str">
        <f>'Project Summary'!B3</f>
        <v>Select Project Location</v>
      </c>
      <c r="D3" s="53"/>
      <c r="E3" s="173"/>
    </row>
    <row r="4" spans="1:5" ht="24" customHeight="1" x14ac:dyDescent="0.2">
      <c r="A4" s="241" t="s">
        <v>417</v>
      </c>
      <c r="B4" s="192" t="s">
        <v>147</v>
      </c>
      <c r="C4" s="81" t="s">
        <v>125</v>
      </c>
      <c r="D4" s="195" t="s">
        <v>18</v>
      </c>
      <c r="E4" s="110" t="s">
        <v>126</v>
      </c>
    </row>
    <row r="5" spans="1:5" ht="24.75" customHeight="1" x14ac:dyDescent="0.2">
      <c r="A5" s="71" t="s">
        <v>434</v>
      </c>
      <c r="B5" s="16"/>
      <c r="C5" s="138" t="s">
        <v>326</v>
      </c>
      <c r="D5" s="105" t="s">
        <v>326</v>
      </c>
      <c r="E5" s="92">
        <f>'11.00 Renovation'!E108</f>
        <v>0</v>
      </c>
    </row>
    <row r="6" spans="1:5" x14ac:dyDescent="0.2">
      <c r="A6" s="72">
        <v>12.01</v>
      </c>
      <c r="B6" s="2" t="s">
        <v>155</v>
      </c>
      <c r="C6" s="456">
        <v>0</v>
      </c>
      <c r="D6" s="22">
        <v>19.21</v>
      </c>
      <c r="E6" s="92">
        <f t="shared" ref="E6:E12" si="0">C6*D6</f>
        <v>0</v>
      </c>
    </row>
    <row r="7" spans="1:5" x14ac:dyDescent="0.2">
      <c r="A7" s="86">
        <v>12.02</v>
      </c>
      <c r="B7" s="10" t="s">
        <v>156</v>
      </c>
      <c r="C7" s="457">
        <v>0</v>
      </c>
      <c r="D7" s="23">
        <v>3.93</v>
      </c>
      <c r="E7" s="33">
        <f t="shared" si="0"/>
        <v>0</v>
      </c>
    </row>
    <row r="8" spans="1:5" x14ac:dyDescent="0.2">
      <c r="A8" s="86">
        <v>12.03</v>
      </c>
      <c r="B8" s="35" t="s">
        <v>157</v>
      </c>
      <c r="C8" s="470">
        <v>0</v>
      </c>
      <c r="D8" s="23">
        <v>762.82</v>
      </c>
      <c r="E8" s="33">
        <f t="shared" si="0"/>
        <v>0</v>
      </c>
    </row>
    <row r="9" spans="1:5" x14ac:dyDescent="0.2">
      <c r="A9" s="86">
        <v>12.04</v>
      </c>
      <c r="B9" s="35" t="s">
        <v>158</v>
      </c>
      <c r="C9" s="457">
        <v>0</v>
      </c>
      <c r="D9" s="23">
        <v>5.0599999999999996</v>
      </c>
      <c r="E9" s="33">
        <f t="shared" si="0"/>
        <v>0</v>
      </c>
    </row>
    <row r="10" spans="1:5" x14ac:dyDescent="0.2">
      <c r="A10" s="86">
        <v>12.05</v>
      </c>
      <c r="B10" s="35" t="s">
        <v>159</v>
      </c>
      <c r="C10" s="470">
        <v>0</v>
      </c>
      <c r="D10" s="23">
        <v>525.9</v>
      </c>
      <c r="E10" s="33">
        <f t="shared" si="0"/>
        <v>0</v>
      </c>
    </row>
    <row r="11" spans="1:5" x14ac:dyDescent="0.2">
      <c r="A11" s="86">
        <v>12.06</v>
      </c>
      <c r="B11" s="35" t="s">
        <v>160</v>
      </c>
      <c r="C11" s="457">
        <v>0</v>
      </c>
      <c r="D11" s="23">
        <v>4.66</v>
      </c>
      <c r="E11" s="33">
        <f t="shared" si="0"/>
        <v>0</v>
      </c>
    </row>
    <row r="12" spans="1:5" x14ac:dyDescent="0.2">
      <c r="A12" s="86">
        <v>12.07</v>
      </c>
      <c r="B12" s="35" t="s">
        <v>161</v>
      </c>
      <c r="C12" s="457">
        <v>0</v>
      </c>
      <c r="D12" s="23">
        <v>4</v>
      </c>
      <c r="E12" s="33">
        <f t="shared" si="0"/>
        <v>0</v>
      </c>
    </row>
    <row r="13" spans="1:5" x14ac:dyDescent="0.2">
      <c r="A13" s="86">
        <v>12.08</v>
      </c>
      <c r="B13" s="35" t="s">
        <v>402</v>
      </c>
      <c r="C13" s="457">
        <v>0</v>
      </c>
      <c r="D13" s="23">
        <v>0.83</v>
      </c>
      <c r="E13" s="33">
        <f t="shared" ref="E13:E19" si="1">C13*D13</f>
        <v>0</v>
      </c>
    </row>
    <row r="14" spans="1:5" x14ac:dyDescent="0.2">
      <c r="A14" s="86">
        <v>12.09</v>
      </c>
      <c r="B14" s="35" t="s">
        <v>86</v>
      </c>
      <c r="C14" s="469">
        <v>0</v>
      </c>
      <c r="D14" s="23">
        <v>47.26</v>
      </c>
      <c r="E14" s="33">
        <f t="shared" si="1"/>
        <v>0</v>
      </c>
    </row>
    <row r="15" spans="1:5" x14ac:dyDescent="0.2">
      <c r="A15" s="86">
        <v>12.1</v>
      </c>
      <c r="B15" s="35" t="s">
        <v>87</v>
      </c>
      <c r="C15" s="469">
        <v>0</v>
      </c>
      <c r="D15" s="23">
        <v>20.27</v>
      </c>
      <c r="E15" s="33">
        <f t="shared" si="1"/>
        <v>0</v>
      </c>
    </row>
    <row r="16" spans="1:5" x14ac:dyDescent="0.2">
      <c r="A16" s="86">
        <v>12.11</v>
      </c>
      <c r="B16" s="35" t="s">
        <v>164</v>
      </c>
      <c r="C16" s="469">
        <v>0</v>
      </c>
      <c r="D16" s="23">
        <v>27.12</v>
      </c>
      <c r="E16" s="33">
        <f t="shared" si="1"/>
        <v>0</v>
      </c>
    </row>
    <row r="17" spans="1:5" x14ac:dyDescent="0.2">
      <c r="A17" s="86">
        <v>12.12</v>
      </c>
      <c r="B17" s="35" t="s">
        <v>165</v>
      </c>
      <c r="C17" s="469">
        <v>0</v>
      </c>
      <c r="D17" s="23">
        <v>25.79</v>
      </c>
      <c r="E17" s="33">
        <f t="shared" si="1"/>
        <v>0</v>
      </c>
    </row>
    <row r="18" spans="1:5" x14ac:dyDescent="0.2">
      <c r="A18" s="86">
        <v>12.13</v>
      </c>
      <c r="B18" s="35" t="s">
        <v>88</v>
      </c>
      <c r="C18" s="472">
        <v>0</v>
      </c>
      <c r="D18" s="23">
        <v>1216.07</v>
      </c>
      <c r="E18" s="33">
        <f t="shared" si="1"/>
        <v>0</v>
      </c>
    </row>
    <row r="19" spans="1:5" x14ac:dyDescent="0.2">
      <c r="A19" s="87">
        <v>12.14</v>
      </c>
      <c r="B19" s="13" t="s">
        <v>89</v>
      </c>
      <c r="C19" s="124">
        <v>1</v>
      </c>
      <c r="D19" s="462">
        <v>0</v>
      </c>
      <c r="E19" s="93">
        <f t="shared" si="1"/>
        <v>0</v>
      </c>
    </row>
    <row r="20" spans="1:5" s="193" customFormat="1" ht="27" customHeight="1" thickBot="1" x14ac:dyDescent="0.25">
      <c r="A20" s="96">
        <v>12.15</v>
      </c>
      <c r="B20" s="97" t="s">
        <v>433</v>
      </c>
      <c r="C20" s="129" t="s">
        <v>326</v>
      </c>
      <c r="D20" s="162" t="s">
        <v>326</v>
      </c>
      <c r="E20" s="98">
        <f>SUM(E5:E19)</f>
        <v>0</v>
      </c>
    </row>
    <row r="21" spans="1:5" ht="24.75" customHeight="1" thickTop="1" x14ac:dyDescent="0.2">
      <c r="A21" s="9" t="s">
        <v>1</v>
      </c>
      <c r="C21" s="131" t="s">
        <v>326</v>
      </c>
      <c r="D21" s="139" t="s">
        <v>326</v>
      </c>
      <c r="E21" s="140" t="s">
        <v>326</v>
      </c>
    </row>
    <row r="22" spans="1:5" ht="25.5" customHeight="1" x14ac:dyDescent="0.2">
      <c r="A22" s="577" t="s">
        <v>394</v>
      </c>
      <c r="B22" s="577"/>
      <c r="C22" s="577"/>
      <c r="D22" s="577"/>
      <c r="E22" s="577"/>
    </row>
    <row r="23" spans="1:5" x14ac:dyDescent="0.2">
      <c r="A23" s="79" t="s">
        <v>323</v>
      </c>
    </row>
  </sheetData>
  <sheetProtection sheet="1" objects="1" scenarios="1"/>
  <mergeCells count="2">
    <mergeCell ref="A1:E1"/>
    <mergeCell ref="A22:E22"/>
  </mergeCells>
  <phoneticPr fontId="0" type="noConversion"/>
  <dataValidations count="14">
    <dataValidation allowBlank="1" showErrorMessage="1" promptTitle="Section 12.01" prompt="Enter number of SF for complete renovation interior (removal only)." sqref="C6" xr:uid="{17169CCF-C146-4A42-8396-DE3500CB2BF7}"/>
    <dataValidation allowBlank="1" showErrorMessage="1" promptTitle="Section 12.02" prompt="Enter number of SF for roof replacement (roof area, removal only)." sqref="C7" xr:uid="{8FAC6766-EA29-444A-B271-61C6AE8AD11D}"/>
    <dataValidation allowBlank="1" showErrorMessage="1" promptTitle="Section 12.03" prompt="Enter number per each for Exterior Upgrade (Number of Doors) (Removal Only)." sqref="C8" xr:uid="{5F31F5D2-9D72-43A0-BA03-A0AE15E59B28}"/>
    <dataValidation allowBlank="1" showErrorMessage="1" promptTitle="Section 12.04" prompt="Enter number of SF for Replace Interiors (Removal Only)." sqref="C9" xr:uid="{47CBB9EA-CBE2-4DC5-91FA-415119291072}"/>
    <dataValidation allowBlank="1" showErrorMessage="1" promptTitle="Section 12.05" prompt="Enter number per each for Replace Plumbing Fixtures (Removal Only)." sqref="C10" xr:uid="{58443E19-41C4-4B69-B87F-70BEC323447B}"/>
    <dataValidation allowBlank="1" showErrorMessage="1" promptTitle="Section 12.06" prompt="Enter number of SF for Replace Heating and Ventilation Systems (Removal Only)." sqref="C11" xr:uid="{5FE3C303-723F-4E72-A550-E0193F8E21AA}"/>
    <dataValidation allowBlank="1" showErrorMessage="1" promptTitle="Section 12.07" prompt="Enter number of SF for New Sprinkler System (Removal Only)." sqref="C12" xr:uid="{AEAD7451-56A2-48CF-B739-D9D1A89FB1E9}"/>
    <dataValidation allowBlank="1" showErrorMessage="1" promptTitle="Section 12.08" prompt="Enter number of SF for Work in Connection with New Electrical Installation (removal only)." sqref="C13" xr:uid="{E4C8D6E5-D7C9-4B62-962F-C844D4AF6145}"/>
    <dataValidation allowBlank="1" showErrorMessage="1" promptTitle="Section 12.09" prompt="Enter number of gallons for Replace Small Fuel Oil Tank (Below Ground)." sqref="C14" xr:uid="{9E198EFF-EF1B-4DEC-99EB-89890D91EB4C}"/>
    <dataValidation allowBlank="1" showErrorMessage="1" promptTitle="Section 12.10" prompt="Enter number of gallons for Replace Bulk Fuel Oil Tank (Above Ground)." sqref="C15" xr:uid="{7632DC94-5AE9-4CBB-BCD5-A3F48327AA36}"/>
    <dataValidation allowBlank="1" showErrorMessage="1" promptTitle="Section 12.11" prompt="Enter number of gallons for Remove Below Ground Tank &amp; Install New Above Ground Tank." sqref="C16" xr:uid="{A53BEB0E-23E3-449C-88D1-652C9E9280C5}"/>
    <dataValidation allowBlank="1" showErrorMessage="1" promptTitle="Section 12.12" prompt="Enter number of gallons for Remove Above Ground Tank &amp; Install New Below Ground Tank." sqref="C17" xr:uid="{3B4B4BFB-7140-458C-AC9C-C3B46EB2CDB3}"/>
    <dataValidation allowBlank="1" showErrorMessage="1" promptTitle="Section 12.13" prompt="Enter number of CY for Soil Remediation." sqref="C18" xr:uid="{C6F54F7A-377C-4BC8-A88C-E71D0B30523C}"/>
    <dataValidation allowBlank="1" showErrorMessage="1" promptTitle="Section 12.14" prompt="Enter LS amount for other specific abatement." sqref="D19" xr:uid="{654F771F-70B5-4B67-BA4A-C788880B04EE}"/>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A1:E11"/>
  <sheetViews>
    <sheetView zoomScaleNormal="100" workbookViewId="0">
      <selection sqref="A1:E1"/>
    </sheetView>
  </sheetViews>
  <sheetFormatPr defaultRowHeight="12.75" x14ac:dyDescent="0.2"/>
  <cols>
    <col min="1" max="1" width="7.140625" style="1" customWidth="1"/>
    <col min="2" max="2" width="46.42578125" style="1" customWidth="1"/>
    <col min="3" max="3" width="25.85546875" style="3" customWidth="1"/>
    <col min="4" max="4" width="9.140625" style="4" customWidth="1"/>
    <col min="5" max="5" width="11.7109375" style="5" customWidth="1"/>
    <col min="6" max="16384" width="9.140625" style="2"/>
  </cols>
  <sheetData>
    <row r="1" spans="1:5" ht="22.5" customHeight="1" x14ac:dyDescent="0.2">
      <c r="A1" s="567" t="s">
        <v>293</v>
      </c>
      <c r="B1" s="567"/>
      <c r="C1" s="567"/>
      <c r="D1" s="567"/>
      <c r="E1" s="567"/>
    </row>
    <row r="2" spans="1:5" x14ac:dyDescent="0.2">
      <c r="A2" s="88" t="str">
        <f>'Project Summary'!A2</f>
        <v>Name of School District</v>
      </c>
      <c r="B2" s="48"/>
      <c r="C2" s="438" t="str">
        <f>'Project Summary'!B2</f>
        <v>Date of Estimate</v>
      </c>
      <c r="D2" s="49"/>
      <c r="E2" s="172" t="s">
        <v>326</v>
      </c>
    </row>
    <row r="3" spans="1:5" x14ac:dyDescent="0.2">
      <c r="A3" s="89" t="str">
        <f>'Project Summary'!A3</f>
        <v>Name of Project/School</v>
      </c>
      <c r="B3" s="52"/>
      <c r="C3" s="54" t="str">
        <f>'Project Summary'!B3</f>
        <v>Select Project Location</v>
      </c>
      <c r="D3" s="53"/>
      <c r="E3" s="173"/>
    </row>
    <row r="4" spans="1:5" ht="24" customHeight="1" x14ac:dyDescent="0.2">
      <c r="A4" s="241" t="s">
        <v>417</v>
      </c>
      <c r="B4" s="101" t="s">
        <v>147</v>
      </c>
      <c r="C4" s="243" t="s">
        <v>405</v>
      </c>
      <c r="D4" s="244" t="s">
        <v>403</v>
      </c>
      <c r="E4" s="110" t="s">
        <v>126</v>
      </c>
    </row>
    <row r="5" spans="1:5" ht="24.75" customHeight="1" x14ac:dyDescent="0.2">
      <c r="A5" s="71" t="s">
        <v>163</v>
      </c>
      <c r="B5" s="16"/>
      <c r="C5" s="131" t="s">
        <v>326</v>
      </c>
      <c r="D5" s="128" t="s">
        <v>326</v>
      </c>
      <c r="E5" s="92">
        <f>'12.00 Hazmat Removal'!E20</f>
        <v>0</v>
      </c>
    </row>
    <row r="6" spans="1:5" x14ac:dyDescent="0.2">
      <c r="A6" s="104">
        <v>13.01</v>
      </c>
      <c r="B6" s="234" t="s">
        <v>398</v>
      </c>
      <c r="C6" s="40" t="s">
        <v>366</v>
      </c>
      <c r="D6" s="448">
        <v>0.15</v>
      </c>
      <c r="E6" s="38">
        <f>E5*D6</f>
        <v>0</v>
      </c>
    </row>
    <row r="7" spans="1:5" x14ac:dyDescent="0.2">
      <c r="A7" s="104">
        <v>13.02</v>
      </c>
      <c r="B7" s="14" t="s">
        <v>29</v>
      </c>
      <c r="C7" s="40" t="s">
        <v>367</v>
      </c>
      <c r="D7" s="448">
        <v>0.105</v>
      </c>
      <c r="E7" s="38">
        <f>SUM(E5:E6)*D7</f>
        <v>0</v>
      </c>
    </row>
    <row r="8" spans="1:5" x14ac:dyDescent="0.2">
      <c r="A8" s="87">
        <v>13.03</v>
      </c>
      <c r="B8" s="20" t="s">
        <v>30</v>
      </c>
      <c r="C8" s="61" t="s">
        <v>368</v>
      </c>
      <c r="D8" s="449">
        <v>0.03</v>
      </c>
      <c r="E8" s="93">
        <f>SUM(E5:E7)*D8</f>
        <v>0</v>
      </c>
    </row>
    <row r="9" spans="1:5" ht="27" customHeight="1" x14ac:dyDescent="0.2">
      <c r="A9" s="250">
        <v>13.04</v>
      </c>
      <c r="B9" s="94" t="s">
        <v>418</v>
      </c>
      <c r="C9" s="204"/>
      <c r="D9" s="249"/>
      <c r="E9" s="95">
        <f>SUM(E6:E8)</f>
        <v>0</v>
      </c>
    </row>
    <row r="10" spans="1:5" s="193" customFormat="1" ht="27" customHeight="1" thickBot="1" x14ac:dyDescent="0.25">
      <c r="A10" s="96">
        <v>13.05</v>
      </c>
      <c r="B10" s="97" t="s">
        <v>423</v>
      </c>
      <c r="C10" s="129" t="s">
        <v>326</v>
      </c>
      <c r="D10" s="162" t="s">
        <v>326</v>
      </c>
      <c r="E10" s="156">
        <f>E9+E5</f>
        <v>0</v>
      </c>
    </row>
    <row r="11" spans="1:5" ht="13.5" thickTop="1" x14ac:dyDescent="0.2">
      <c r="A11" s="79" t="s">
        <v>323</v>
      </c>
    </row>
  </sheetData>
  <sheetProtection sheet="1" objects="1" scenarios="1"/>
  <mergeCells count="1">
    <mergeCell ref="A1:E1"/>
  </mergeCells>
  <phoneticPr fontId="0" type="noConversion"/>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A1:E8"/>
  <sheetViews>
    <sheetView zoomScaleNormal="100" workbookViewId="0">
      <selection sqref="A1:E1"/>
    </sheetView>
  </sheetViews>
  <sheetFormatPr defaultRowHeight="12.75" x14ac:dyDescent="0.2"/>
  <cols>
    <col min="1" max="1" width="8.7109375" style="1" customWidth="1"/>
    <col min="2" max="2" width="50.7109375" style="1" customWidth="1"/>
    <col min="3" max="3" width="13" style="3" customWidth="1"/>
    <col min="4" max="4" width="13.28515625" style="4" customWidth="1"/>
    <col min="5" max="5" width="12.7109375" style="5" customWidth="1"/>
    <col min="6" max="16384" width="9.140625" style="2"/>
  </cols>
  <sheetData>
    <row r="1" spans="1:5" ht="22.5" customHeight="1" x14ac:dyDescent="0.2">
      <c r="A1" s="567" t="s">
        <v>294</v>
      </c>
      <c r="B1" s="567"/>
      <c r="C1" s="567"/>
      <c r="D1" s="567"/>
      <c r="E1" s="567"/>
    </row>
    <row r="2" spans="1:5" x14ac:dyDescent="0.2">
      <c r="A2" s="88" t="str">
        <f>'Project Summary'!A2</f>
        <v>Name of School District</v>
      </c>
      <c r="B2" s="48"/>
      <c r="C2" s="438" t="str">
        <f>'Project Summary'!B2</f>
        <v>Date of Estimate</v>
      </c>
      <c r="D2" s="49"/>
      <c r="E2" s="172" t="s">
        <v>326</v>
      </c>
    </row>
    <row r="3" spans="1:5" x14ac:dyDescent="0.2">
      <c r="A3" s="89" t="str">
        <f>'Project Summary'!A3</f>
        <v>Name of Project/School</v>
      </c>
      <c r="B3" s="52"/>
      <c r="C3" s="54" t="str">
        <f>'Project Summary'!B3</f>
        <v>Select Project Location</v>
      </c>
      <c r="D3" s="53"/>
      <c r="E3" s="173"/>
    </row>
    <row r="4" spans="1:5" ht="24.75" customHeight="1" x14ac:dyDescent="0.2">
      <c r="A4" s="241" t="s">
        <v>417</v>
      </c>
      <c r="B4" s="101" t="s">
        <v>147</v>
      </c>
      <c r="C4" s="230" t="s">
        <v>405</v>
      </c>
      <c r="D4" s="230" t="s">
        <v>406</v>
      </c>
      <c r="E4" s="110" t="s">
        <v>126</v>
      </c>
    </row>
    <row r="5" spans="1:5" ht="24.75" customHeight="1" x14ac:dyDescent="0.2">
      <c r="A5" s="71" t="s">
        <v>424</v>
      </c>
      <c r="B5" s="16"/>
      <c r="C5" s="131" t="s">
        <v>326</v>
      </c>
      <c r="D5" s="128" t="s">
        <v>326</v>
      </c>
      <c r="E5" s="92">
        <f>'13.00 General Requirements'!E10</f>
        <v>0</v>
      </c>
    </row>
    <row r="6" spans="1:5" x14ac:dyDescent="0.2">
      <c r="A6" s="72">
        <v>14.01</v>
      </c>
      <c r="B6" s="133" t="str">
        <f>'Project Summary'!B3</f>
        <v>Select Project Location</v>
      </c>
      <c r="C6" s="44" t="s">
        <v>426</v>
      </c>
      <c r="D6" s="559">
        <f>LOOKUP(B6,'GACF Table'!B3:B75,'GACF Table'!C3:C75)</f>
        <v>0</v>
      </c>
      <c r="E6" s="34">
        <f>E5*D6</f>
        <v>0</v>
      </c>
    </row>
    <row r="7" spans="1:5" s="193" customFormat="1" ht="27" customHeight="1" thickBot="1" x14ac:dyDescent="0.25">
      <c r="A7" s="96">
        <v>14.02</v>
      </c>
      <c r="B7" s="97" t="s">
        <v>425</v>
      </c>
      <c r="C7" s="127"/>
      <c r="D7" s="196"/>
      <c r="E7" s="98">
        <f>SUM(E5:E6)</f>
        <v>0</v>
      </c>
    </row>
    <row r="8" spans="1:5" ht="13.5" thickTop="1" x14ac:dyDescent="0.2">
      <c r="A8" s="79" t="s">
        <v>369</v>
      </c>
    </row>
  </sheetData>
  <sheetProtection sheet="1" objects="1" scenarios="1"/>
  <mergeCells count="1">
    <mergeCell ref="A1:E1"/>
  </mergeCells>
  <phoneticPr fontId="0" type="noConversion"/>
  <dataValidations count="1">
    <dataValidation allowBlank="1" showErrorMessage="1" promptTitle="Geographic Area Factor" prompt="Enter percentage addition from Table No. 1 for Geographic Area Cost Factor." sqref="D6" xr:uid="{67E05C5B-7835-4F99-B71C-C8328E61B97C}"/>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6763-6E07-436F-A34C-7D61B2FAA1B0}">
  <sheetPr>
    <tabColor theme="3" tint="0.79998168889431442"/>
  </sheetPr>
  <dimension ref="A1:I31"/>
  <sheetViews>
    <sheetView zoomScaleNormal="100" workbookViewId="0">
      <selection sqref="A1:E1"/>
    </sheetView>
  </sheetViews>
  <sheetFormatPr defaultRowHeight="12.75" outlineLevelCol="1" x14ac:dyDescent="0.2"/>
  <cols>
    <col min="1" max="1" width="8.7109375" style="504" customWidth="1"/>
    <col min="2" max="2" width="50.7109375" style="504" customWidth="1"/>
    <col min="3" max="3" width="12.140625" style="516" customWidth="1"/>
    <col min="4" max="4" width="11.5703125" style="508" customWidth="1"/>
    <col min="5" max="5" width="12.42578125" style="518" customWidth="1"/>
    <col min="6" max="6" width="9.140625" style="486"/>
    <col min="7" max="8" width="9.140625" style="486" hidden="1" customWidth="1" outlineLevel="1"/>
    <col min="9" max="9" width="9.140625" style="486" collapsed="1"/>
    <col min="10" max="16384" width="9.140625" style="486"/>
  </cols>
  <sheetData>
    <row r="1" spans="1:9" ht="22.5" customHeight="1" x14ac:dyDescent="0.2">
      <c r="A1" s="578" t="s">
        <v>412</v>
      </c>
      <c r="B1" s="578"/>
      <c r="C1" s="578"/>
      <c r="D1" s="578"/>
      <c r="E1" s="578"/>
    </row>
    <row r="2" spans="1:9" x14ac:dyDescent="0.2">
      <c r="A2" s="88" t="str">
        <f>'Project Summary'!A2</f>
        <v>Name of School District</v>
      </c>
      <c r="B2" s="487"/>
      <c r="C2" s="438" t="str">
        <f>'Project Summary'!B2</f>
        <v>Date of Estimate</v>
      </c>
      <c r="D2" s="488"/>
      <c r="E2" s="489" t="s">
        <v>326</v>
      </c>
    </row>
    <row r="3" spans="1:9" x14ac:dyDescent="0.2">
      <c r="A3" s="89" t="str">
        <f>'Project Summary'!A3</f>
        <v>Name of Project/School</v>
      </c>
      <c r="B3" s="490"/>
      <c r="C3" s="54" t="str">
        <f>'Project Summary'!B3</f>
        <v>Select Project Location</v>
      </c>
      <c r="D3" s="491"/>
      <c r="E3" s="492"/>
    </row>
    <row r="4" spans="1:9" ht="24.75" customHeight="1" x14ac:dyDescent="0.2">
      <c r="A4" s="493" t="s">
        <v>417</v>
      </c>
      <c r="B4" s="494" t="s">
        <v>147</v>
      </c>
      <c r="C4" s="495" t="s">
        <v>405</v>
      </c>
      <c r="D4" s="496" t="s">
        <v>406</v>
      </c>
      <c r="E4" s="497" t="s">
        <v>126</v>
      </c>
    </row>
    <row r="5" spans="1:9" ht="24.75" customHeight="1" x14ac:dyDescent="0.2">
      <c r="A5" s="498" t="s">
        <v>90</v>
      </c>
      <c r="B5" s="499"/>
      <c r="C5" s="500" t="s">
        <v>326</v>
      </c>
      <c r="D5" s="501" t="s">
        <v>326</v>
      </c>
      <c r="E5" s="502">
        <f>'14.00 Geographic Factor'!E7</f>
        <v>0</v>
      </c>
    </row>
    <row r="6" spans="1:9" x14ac:dyDescent="0.2">
      <c r="A6" s="503">
        <v>15.01</v>
      </c>
      <c r="B6" s="504" t="s">
        <v>148</v>
      </c>
      <c r="C6" s="505" t="s">
        <v>91</v>
      </c>
      <c r="D6" s="506">
        <f>LOOKUP(D9,G6:G25,H6:H25)</f>
        <v>1.25</v>
      </c>
      <c r="E6" s="507">
        <f>IF(E5&gt;=4000000,0,IF(D6&lt;=1,0,E5*(D6-1)))</f>
        <v>0</v>
      </c>
      <c r="G6" s="508">
        <v>0</v>
      </c>
      <c r="H6" s="508">
        <v>1.25</v>
      </c>
    </row>
    <row r="7" spans="1:9" s="514" customFormat="1" ht="27" customHeight="1" thickBot="1" x14ac:dyDescent="0.25">
      <c r="A7" s="509">
        <v>15.02</v>
      </c>
      <c r="B7" s="510" t="s">
        <v>92</v>
      </c>
      <c r="C7" s="511" t="s">
        <v>326</v>
      </c>
      <c r="D7" s="512" t="s">
        <v>326</v>
      </c>
      <c r="E7" s="513">
        <f>IF(G27=TRUE,E5,IF(G27=FALSE,E5+E6,0))</f>
        <v>0</v>
      </c>
      <c r="G7" s="508">
        <v>0.05</v>
      </c>
      <c r="H7" s="508">
        <v>1.25</v>
      </c>
      <c r="I7" s="486"/>
    </row>
    <row r="8" spans="1:9" ht="24.75" customHeight="1" thickTop="1" x14ac:dyDescent="0.2">
      <c r="A8" s="515" t="s">
        <v>37</v>
      </c>
      <c r="C8" s="500" t="s">
        <v>326</v>
      </c>
      <c r="D8" s="529" t="s">
        <v>326</v>
      </c>
      <c r="E8" s="530" t="s">
        <v>326</v>
      </c>
      <c r="G8" s="508">
        <v>0.1</v>
      </c>
      <c r="H8" s="508">
        <v>1.25</v>
      </c>
    </row>
    <row r="9" spans="1:9" x14ac:dyDescent="0.2">
      <c r="A9" s="519" t="s">
        <v>413</v>
      </c>
      <c r="B9" s="520"/>
      <c r="C9" s="521">
        <f>E5</f>
        <v>0</v>
      </c>
      <c r="D9" s="522">
        <f>C9/C10</f>
        <v>0</v>
      </c>
      <c r="E9" s="530" t="s">
        <v>326</v>
      </c>
      <c r="G9" s="508">
        <v>0.15</v>
      </c>
      <c r="H9" s="508">
        <v>1.22</v>
      </c>
    </row>
    <row r="10" spans="1:9" x14ac:dyDescent="0.2">
      <c r="A10" s="523" t="s">
        <v>370</v>
      </c>
      <c r="C10" s="524">
        <v>4000000</v>
      </c>
      <c r="D10" s="530" t="s">
        <v>326</v>
      </c>
      <c r="E10" s="530" t="s">
        <v>326</v>
      </c>
      <c r="G10" s="508">
        <v>0.2</v>
      </c>
      <c r="H10" s="508">
        <v>1.19</v>
      </c>
    </row>
    <row r="11" spans="1:9" ht="24.75" customHeight="1" x14ac:dyDescent="0.2">
      <c r="A11" s="199" t="s">
        <v>477</v>
      </c>
      <c r="C11" s="530" t="s">
        <v>326</v>
      </c>
      <c r="D11" s="530" t="s">
        <v>326</v>
      </c>
      <c r="E11" s="530" t="s">
        <v>326</v>
      </c>
      <c r="G11" s="508"/>
      <c r="H11" s="508"/>
    </row>
    <row r="12" spans="1:9" ht="14.25" x14ac:dyDescent="0.2">
      <c r="A12" s="201" t="s">
        <v>495</v>
      </c>
      <c r="C12" s="549" t="s">
        <v>491</v>
      </c>
      <c r="D12" s="517"/>
      <c r="G12" s="508"/>
      <c r="H12" s="508"/>
    </row>
    <row r="13" spans="1:9" ht="24.75" customHeight="1" x14ac:dyDescent="0.2">
      <c r="A13" s="515" t="s">
        <v>34</v>
      </c>
      <c r="B13" s="530" t="s">
        <v>326</v>
      </c>
      <c r="C13" s="530" t="s">
        <v>326</v>
      </c>
      <c r="D13" s="530" t="s">
        <v>326</v>
      </c>
      <c r="E13" s="530" t="s">
        <v>326</v>
      </c>
      <c r="G13" s="508">
        <v>0.25</v>
      </c>
      <c r="H13" s="508">
        <v>1.1599999999999999</v>
      </c>
    </row>
    <row r="14" spans="1:9" ht="26.25" customHeight="1" x14ac:dyDescent="0.2">
      <c r="A14" s="574" t="s">
        <v>476</v>
      </c>
      <c r="B14" s="574"/>
      <c r="C14" s="574"/>
      <c r="D14" s="574"/>
      <c r="E14" s="574"/>
      <c r="G14" s="508">
        <v>0.3</v>
      </c>
      <c r="H14" s="508">
        <v>1.1399999999999999</v>
      </c>
    </row>
    <row r="15" spans="1:9" s="525" customFormat="1" ht="25.5" customHeight="1" x14ac:dyDescent="0.2">
      <c r="A15" s="579" t="s">
        <v>395</v>
      </c>
      <c r="B15" s="579"/>
      <c r="C15" s="579"/>
      <c r="D15" s="579"/>
      <c r="E15" s="579"/>
      <c r="G15" s="508">
        <v>0.35</v>
      </c>
      <c r="H15" s="508">
        <v>1.1200000000000001</v>
      </c>
      <c r="I15" s="486"/>
    </row>
    <row r="16" spans="1:9" ht="26.25" customHeight="1" x14ac:dyDescent="0.2">
      <c r="A16" s="574" t="s">
        <v>496</v>
      </c>
      <c r="B16" s="574"/>
      <c r="C16" s="574"/>
      <c r="D16" s="574"/>
      <c r="E16" s="574"/>
      <c r="G16" s="508">
        <v>0.45</v>
      </c>
      <c r="H16" s="508">
        <v>1.0900000000000001</v>
      </c>
    </row>
    <row r="17" spans="1:8" x14ac:dyDescent="0.2">
      <c r="A17" s="526" t="s">
        <v>323</v>
      </c>
      <c r="B17" s="486"/>
      <c r="C17" s="486"/>
      <c r="G17" s="508">
        <v>0.55000000000000004</v>
      </c>
      <c r="H17" s="508">
        <v>1.07</v>
      </c>
    </row>
    <row r="18" spans="1:8" x14ac:dyDescent="0.2">
      <c r="B18" s="486"/>
      <c r="C18" s="486"/>
      <c r="G18" s="508">
        <v>0.6</v>
      </c>
      <c r="H18" s="508">
        <v>1.06</v>
      </c>
    </row>
    <row r="19" spans="1:8" x14ac:dyDescent="0.2">
      <c r="B19" s="486"/>
      <c r="C19" s="486"/>
      <c r="G19" s="508">
        <v>0.65</v>
      </c>
      <c r="H19" s="508">
        <v>1.05</v>
      </c>
    </row>
    <row r="20" spans="1:8" x14ac:dyDescent="0.2">
      <c r="A20" s="486"/>
      <c r="B20" s="486"/>
      <c r="C20" s="486"/>
      <c r="G20" s="508">
        <v>0.7</v>
      </c>
      <c r="H20" s="508">
        <v>1.04</v>
      </c>
    </row>
    <row r="21" spans="1:8" x14ac:dyDescent="0.2">
      <c r="B21" s="486"/>
      <c r="C21" s="486"/>
      <c r="G21" s="508">
        <v>0.75</v>
      </c>
      <c r="H21" s="508">
        <v>1.03</v>
      </c>
    </row>
    <row r="22" spans="1:8" x14ac:dyDescent="0.2">
      <c r="B22" s="486"/>
      <c r="C22" s="486"/>
      <c r="G22" s="508">
        <v>0.8</v>
      </c>
      <c r="H22" s="508">
        <v>1.02</v>
      </c>
    </row>
    <row r="23" spans="1:8" x14ac:dyDescent="0.2">
      <c r="B23" s="486"/>
      <c r="C23" s="486"/>
      <c r="G23" s="508">
        <v>0.9</v>
      </c>
      <c r="H23" s="486">
        <v>1.01</v>
      </c>
    </row>
    <row r="24" spans="1:8" x14ac:dyDescent="0.2">
      <c r="B24" s="486"/>
      <c r="C24" s="486"/>
      <c r="G24" s="508">
        <v>0.95</v>
      </c>
      <c r="H24" s="508">
        <v>1</v>
      </c>
    </row>
    <row r="25" spans="1:8" x14ac:dyDescent="0.2">
      <c r="B25" s="486"/>
      <c r="C25" s="486"/>
      <c r="G25" s="508">
        <v>1</v>
      </c>
      <c r="H25" s="508">
        <v>0</v>
      </c>
    </row>
    <row r="26" spans="1:8" x14ac:dyDescent="0.2">
      <c r="B26" s="486"/>
      <c r="C26" s="486"/>
    </row>
    <row r="27" spans="1:8" x14ac:dyDescent="0.2">
      <c r="A27" s="527"/>
      <c r="B27" s="486"/>
      <c r="C27" s="486"/>
      <c r="G27" s="528" t="b">
        <f>IF(C12="No",FALSE,TRUE)</f>
        <v>0</v>
      </c>
      <c r="H27" s="486" t="s">
        <v>492</v>
      </c>
    </row>
    <row r="28" spans="1:8" x14ac:dyDescent="0.2">
      <c r="A28" s="527"/>
      <c r="B28" s="486"/>
      <c r="C28" s="486"/>
      <c r="H28" s="486" t="s">
        <v>491</v>
      </c>
    </row>
    <row r="29" spans="1:8" x14ac:dyDescent="0.2">
      <c r="A29" s="527"/>
      <c r="B29" s="486"/>
      <c r="C29" s="486"/>
    </row>
    <row r="30" spans="1:8" x14ac:dyDescent="0.2">
      <c r="B30" s="486"/>
      <c r="C30" s="486"/>
    </row>
    <row r="31" spans="1:8" x14ac:dyDescent="0.2">
      <c r="B31" s="486"/>
      <c r="C31" s="486"/>
    </row>
  </sheetData>
  <sheetProtection sheet="1" objects="1" scenarios="1"/>
  <mergeCells count="4">
    <mergeCell ref="A1:E1"/>
    <mergeCell ref="A14:E14"/>
    <mergeCell ref="A15:E15"/>
    <mergeCell ref="A16:E16"/>
  </mergeCells>
  <dataValidations count="1">
    <dataValidation type="list" allowBlank="1" showErrorMessage="1" prompt="If the Dollar Adjustment Factor should not be included, select &quot;yes&quot;" sqref="C12" xr:uid="{0A521C29-5A7F-4C3D-B1D0-3216ADE9E440}">
      <formula1>$H$27:$H$28</formula1>
    </dataValidation>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79998168889431442"/>
  </sheetPr>
  <dimension ref="A1:I11"/>
  <sheetViews>
    <sheetView zoomScaleNormal="100" workbookViewId="0">
      <selection sqref="A1:E1"/>
    </sheetView>
  </sheetViews>
  <sheetFormatPr defaultRowHeight="12.75" outlineLevelCol="1" x14ac:dyDescent="0.2"/>
  <cols>
    <col min="1" max="1" width="8.7109375" style="1" customWidth="1"/>
    <col min="2" max="2" width="52" style="1" customWidth="1"/>
    <col min="3" max="3" width="11.7109375" style="3" customWidth="1"/>
    <col min="4" max="4" width="11.140625" style="4" customWidth="1"/>
    <col min="5" max="5" width="12.7109375" style="5" customWidth="1"/>
    <col min="6" max="6" width="9.140625" style="2"/>
    <col min="7" max="8" width="9.140625" style="2" hidden="1" customWidth="1" outlineLevel="1"/>
    <col min="9" max="9" width="9.140625" style="2" collapsed="1"/>
    <col min="10" max="16384" width="9.140625" style="2"/>
  </cols>
  <sheetData>
    <row r="1" spans="1:8" ht="22.5" customHeight="1" x14ac:dyDescent="0.2">
      <c r="A1" s="567" t="s">
        <v>295</v>
      </c>
      <c r="B1" s="567"/>
      <c r="C1" s="567"/>
      <c r="D1" s="567"/>
      <c r="E1" s="567"/>
    </row>
    <row r="2" spans="1:8" x14ac:dyDescent="0.2">
      <c r="A2" s="88" t="str">
        <f>'Project Summary'!A2</f>
        <v>Name of School District</v>
      </c>
      <c r="B2" s="48"/>
      <c r="C2" s="438" t="str">
        <f>'Project Summary'!B2</f>
        <v>Date of Estimate</v>
      </c>
      <c r="D2" s="49"/>
      <c r="E2" s="172" t="s">
        <v>326</v>
      </c>
    </row>
    <row r="3" spans="1:8" x14ac:dyDescent="0.2">
      <c r="A3" s="88" t="str">
        <f>'Project Summary'!A3</f>
        <v>Name of Project/School</v>
      </c>
      <c r="B3" s="48"/>
      <c r="C3" s="50" t="str">
        <f>'Project Summary'!B3</f>
        <v>Select Project Location</v>
      </c>
      <c r="D3" s="49"/>
      <c r="E3" s="172"/>
    </row>
    <row r="4" spans="1:8" ht="27" customHeight="1" x14ac:dyDescent="0.2">
      <c r="A4" s="241" t="s">
        <v>417</v>
      </c>
      <c r="B4" s="101" t="s">
        <v>147</v>
      </c>
      <c r="C4" s="230" t="s">
        <v>405</v>
      </c>
      <c r="D4" s="242" t="s">
        <v>403</v>
      </c>
      <c r="E4" s="110" t="s">
        <v>126</v>
      </c>
    </row>
    <row r="5" spans="1:8" ht="24.75" customHeight="1" x14ac:dyDescent="0.2">
      <c r="A5" s="71" t="s">
        <v>149</v>
      </c>
      <c r="B5" s="16"/>
      <c r="C5" s="131" t="s">
        <v>326</v>
      </c>
      <c r="D5" s="150" t="s">
        <v>326</v>
      </c>
      <c r="E5" s="154">
        <f>'15.00 Dollar Adjustment Factor'!E7</f>
        <v>0</v>
      </c>
      <c r="G5" s="6">
        <v>2024</v>
      </c>
      <c r="H5" s="39">
        <v>0</v>
      </c>
    </row>
    <row r="6" spans="1:8" ht="30" customHeight="1" x14ac:dyDescent="0.2">
      <c r="A6" s="440">
        <v>16.010000000000002</v>
      </c>
      <c r="B6" s="441" t="s">
        <v>448</v>
      </c>
      <c r="C6" s="204" t="s">
        <v>371</v>
      </c>
      <c r="D6" s="450">
        <v>0.15</v>
      </c>
      <c r="E6" s="148">
        <f>E5*D6</f>
        <v>0</v>
      </c>
      <c r="G6" s="6">
        <v>2025</v>
      </c>
      <c r="H6" s="39">
        <v>0.04</v>
      </c>
    </row>
    <row r="7" spans="1:8" ht="26.25" customHeight="1" thickBot="1" x14ac:dyDescent="0.25">
      <c r="A7" s="543">
        <v>16.02</v>
      </c>
      <c r="B7" s="544" t="s">
        <v>485</v>
      </c>
      <c r="C7" s="545"/>
      <c r="D7" s="566"/>
      <c r="E7" s="546">
        <f>SUM(E5:E6)</f>
        <v>0</v>
      </c>
      <c r="G7" s="6">
        <v>2026</v>
      </c>
      <c r="H7" s="39">
        <v>0.08</v>
      </c>
    </row>
    <row r="8" spans="1:8" ht="30" customHeight="1" thickTop="1" thickBot="1" x14ac:dyDescent="0.25">
      <c r="A8" s="161" t="s">
        <v>326</v>
      </c>
      <c r="B8" s="251" t="s">
        <v>429</v>
      </c>
      <c r="C8" s="131" t="s">
        <v>326</v>
      </c>
      <c r="D8" s="565">
        <v>2025</v>
      </c>
      <c r="E8" s="157" t="s">
        <v>326</v>
      </c>
      <c r="G8" s="6">
        <f t="shared" ref="G8:G9" si="0">G7+1</f>
        <v>2027</v>
      </c>
      <c r="H8" s="39">
        <v>0.12</v>
      </c>
    </row>
    <row r="9" spans="1:8" ht="39" customHeight="1" thickTop="1" x14ac:dyDescent="0.2">
      <c r="A9" s="238">
        <v>16.03</v>
      </c>
      <c r="B9" s="239" t="s">
        <v>428</v>
      </c>
      <c r="C9" s="44" t="s">
        <v>486</v>
      </c>
      <c r="D9" s="45">
        <f>LOOKUP(D8,G5:G9,H5:H9)</f>
        <v>0.04</v>
      </c>
      <c r="E9" s="160">
        <f>IFERROR(E7*D9,H10)</f>
        <v>0</v>
      </c>
      <c r="G9" s="6">
        <f t="shared" si="0"/>
        <v>2028</v>
      </c>
      <c r="H9" s="39">
        <v>0.16</v>
      </c>
    </row>
    <row r="10" spans="1:8" s="198" customFormat="1" ht="27" customHeight="1" thickBot="1" x14ac:dyDescent="0.25">
      <c r="A10" s="96">
        <v>16.04</v>
      </c>
      <c r="B10" s="97" t="s">
        <v>487</v>
      </c>
      <c r="C10" s="127"/>
      <c r="D10" s="194"/>
      <c r="E10" s="98">
        <f>SUM(E7:E9)</f>
        <v>0</v>
      </c>
      <c r="G10" s="2"/>
      <c r="H10" s="36" t="s">
        <v>197</v>
      </c>
    </row>
    <row r="11" spans="1:8" ht="13.5" thickTop="1" x14ac:dyDescent="0.2">
      <c r="A11" s="79" t="s">
        <v>323</v>
      </c>
    </row>
  </sheetData>
  <sheetProtection sheet="1" objects="1" scenarios="1"/>
  <mergeCells count="1">
    <mergeCell ref="A1:E1"/>
  </mergeCells>
  <phoneticPr fontId="0" type="noConversion"/>
  <dataValidations count="1">
    <dataValidation allowBlank="1" showErrorMessage="1" promptTitle="Section 16.03" prompt="Escalation - Enter the year you anticipate the project to be escalated to." sqref="D8" xr:uid="{38AFEA62-53DC-4E5D-AD48-16CE01D2D381}"/>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sheetPr>
  <dimension ref="A1:F25"/>
  <sheetViews>
    <sheetView zoomScaleNormal="100" workbookViewId="0">
      <selection sqref="A1:F1"/>
    </sheetView>
  </sheetViews>
  <sheetFormatPr defaultRowHeight="12.75" x14ac:dyDescent="0.2"/>
  <cols>
    <col min="1" max="1" width="7.140625" style="1" customWidth="1"/>
    <col min="2" max="2" width="49.85546875" style="1" customWidth="1"/>
    <col min="3" max="3" width="11.140625" style="3" customWidth="1"/>
    <col min="4" max="4" width="7.85546875" style="2" customWidth="1"/>
    <col min="5" max="5" width="13.42578125" style="4" customWidth="1"/>
    <col min="6" max="6" width="11.28515625" style="5" customWidth="1"/>
    <col min="7" max="16384" width="9.140625" style="2"/>
  </cols>
  <sheetData>
    <row r="1" spans="1:6" ht="22.5" customHeight="1" x14ac:dyDescent="0.2">
      <c r="A1" s="567" t="s">
        <v>296</v>
      </c>
      <c r="B1" s="567"/>
      <c r="C1" s="567"/>
      <c r="D1" s="567"/>
      <c r="E1" s="567"/>
      <c r="F1" s="567"/>
    </row>
    <row r="2" spans="1:6" x14ac:dyDescent="0.2">
      <c r="A2" s="88" t="str">
        <f>'Project Summary'!A2</f>
        <v>Name of School District</v>
      </c>
      <c r="B2" s="48"/>
      <c r="C2" s="438" t="str">
        <f>'Project Summary'!B2</f>
        <v>Date of Estimate</v>
      </c>
      <c r="D2" s="51"/>
      <c r="E2" s="49"/>
      <c r="F2" s="172" t="s">
        <v>326</v>
      </c>
    </row>
    <row r="3" spans="1:6" x14ac:dyDescent="0.2">
      <c r="A3" s="89" t="str">
        <f>'Project Summary'!A3</f>
        <v>Name of Project/School</v>
      </c>
      <c r="B3" s="52"/>
      <c r="C3" s="54" t="str">
        <f>'Project Summary'!B3</f>
        <v>Select Project Location</v>
      </c>
      <c r="D3" s="69"/>
      <c r="E3" s="53"/>
      <c r="F3" s="173"/>
    </row>
    <row r="4" spans="1:6" ht="36" x14ac:dyDescent="0.2">
      <c r="A4" s="241" t="s">
        <v>417</v>
      </c>
      <c r="B4" s="101" t="s">
        <v>147</v>
      </c>
      <c r="C4" s="241" t="s">
        <v>404</v>
      </c>
      <c r="D4" s="240" t="s">
        <v>403</v>
      </c>
      <c r="E4" s="203" t="s">
        <v>126</v>
      </c>
      <c r="F4" s="110" t="s">
        <v>465</v>
      </c>
    </row>
    <row r="5" spans="1:6" ht="24.75" customHeight="1" x14ac:dyDescent="0.2">
      <c r="A5" s="71" t="s">
        <v>150</v>
      </c>
      <c r="B5" s="16"/>
      <c r="D5" s="169" t="s">
        <v>326</v>
      </c>
      <c r="E5" s="27">
        <f>'16.00 Contingencies'!E10</f>
        <v>0</v>
      </c>
      <c r="F5" s="168" t="s">
        <v>326</v>
      </c>
    </row>
    <row r="6" spans="1:6" ht="14.25" x14ac:dyDescent="0.2">
      <c r="A6" s="72">
        <v>17.010000000000002</v>
      </c>
      <c r="B6" s="2" t="s">
        <v>44</v>
      </c>
      <c r="C6" s="204" t="s">
        <v>151</v>
      </c>
      <c r="D6" s="476">
        <v>0</v>
      </c>
      <c r="E6" s="12">
        <f>E5*D6</f>
        <v>0</v>
      </c>
      <c r="F6" s="167" t="s">
        <v>343</v>
      </c>
    </row>
    <row r="7" spans="1:6" ht="14.25" x14ac:dyDescent="0.2">
      <c r="A7" s="86">
        <v>17.02</v>
      </c>
      <c r="B7" s="10" t="s">
        <v>45</v>
      </c>
      <c r="C7" s="205" t="s">
        <v>342</v>
      </c>
      <c r="D7" s="28" t="s">
        <v>49</v>
      </c>
      <c r="E7" s="477">
        <v>0</v>
      </c>
      <c r="F7" s="163" t="s">
        <v>460</v>
      </c>
    </row>
    <row r="8" spans="1:6" ht="14.25" x14ac:dyDescent="0.2">
      <c r="A8" s="86">
        <v>17.03</v>
      </c>
      <c r="B8" s="10" t="s">
        <v>46</v>
      </c>
      <c r="C8" s="205" t="s">
        <v>342</v>
      </c>
      <c r="D8" s="28" t="s">
        <v>49</v>
      </c>
      <c r="E8" s="477">
        <v>0</v>
      </c>
      <c r="F8" s="163" t="s">
        <v>460</v>
      </c>
    </row>
    <row r="9" spans="1:6" ht="14.25" x14ac:dyDescent="0.2">
      <c r="A9" s="86">
        <v>17.04</v>
      </c>
      <c r="B9" s="35" t="s">
        <v>188</v>
      </c>
      <c r="C9" s="205" t="s">
        <v>342</v>
      </c>
      <c r="D9" s="28" t="s">
        <v>49</v>
      </c>
      <c r="E9" s="477">
        <v>0</v>
      </c>
      <c r="F9" s="163" t="s">
        <v>460</v>
      </c>
    </row>
    <row r="10" spans="1:6" x14ac:dyDescent="0.2">
      <c r="A10" s="86">
        <v>17.05</v>
      </c>
      <c r="B10" s="10" t="s">
        <v>47</v>
      </c>
      <c r="C10" s="204" t="s">
        <v>151</v>
      </c>
      <c r="D10" s="478">
        <v>0</v>
      </c>
      <c r="E10" s="29">
        <f>E5*D10</f>
        <v>0</v>
      </c>
      <c r="F10" s="163" t="s">
        <v>344</v>
      </c>
    </row>
    <row r="11" spans="1:6" ht="14.25" x14ac:dyDescent="0.2">
      <c r="A11" s="86">
        <v>17.059999999999999</v>
      </c>
      <c r="B11" s="35" t="s">
        <v>469</v>
      </c>
      <c r="C11" s="205" t="s">
        <v>342</v>
      </c>
      <c r="D11" s="28" t="s">
        <v>49</v>
      </c>
      <c r="E11" s="477">
        <v>0</v>
      </c>
      <c r="F11" s="163" t="s">
        <v>460</v>
      </c>
    </row>
    <row r="12" spans="1:6" ht="14.25" x14ac:dyDescent="0.2">
      <c r="A12" s="86">
        <v>17.07</v>
      </c>
      <c r="B12" s="35" t="s">
        <v>177</v>
      </c>
      <c r="C12" s="166" t="s">
        <v>151</v>
      </c>
      <c r="D12" s="478">
        <v>0</v>
      </c>
      <c r="E12" s="29">
        <f>E5*D12</f>
        <v>0</v>
      </c>
      <c r="F12" s="163" t="s">
        <v>461</v>
      </c>
    </row>
    <row r="13" spans="1:6" ht="14.25" x14ac:dyDescent="0.2">
      <c r="A13" s="86">
        <v>17.079999999999998</v>
      </c>
      <c r="B13" s="35" t="s">
        <v>189</v>
      </c>
      <c r="C13" s="166" t="s">
        <v>151</v>
      </c>
      <c r="D13" s="478">
        <v>0</v>
      </c>
      <c r="E13" s="29">
        <f>E5*D13</f>
        <v>0</v>
      </c>
      <c r="F13" s="163" t="s">
        <v>462</v>
      </c>
    </row>
    <row r="14" spans="1:6" ht="14.25" x14ac:dyDescent="0.2">
      <c r="A14" s="86">
        <v>17.09</v>
      </c>
      <c r="B14" s="35" t="s">
        <v>190</v>
      </c>
      <c r="C14" s="166" t="s">
        <v>151</v>
      </c>
      <c r="D14" s="478">
        <v>0</v>
      </c>
      <c r="E14" s="29">
        <f>E5*D14</f>
        <v>0</v>
      </c>
      <c r="F14" s="163" t="s">
        <v>345</v>
      </c>
    </row>
    <row r="15" spans="1:6" x14ac:dyDescent="0.2">
      <c r="A15" s="87">
        <v>17.100000000000001</v>
      </c>
      <c r="B15" s="13" t="s">
        <v>48</v>
      </c>
      <c r="C15" s="61" t="s">
        <v>151</v>
      </c>
      <c r="D15" s="46">
        <v>0.05</v>
      </c>
      <c r="E15" s="21">
        <f>E5*D15</f>
        <v>0</v>
      </c>
      <c r="F15" s="445">
        <v>0.05</v>
      </c>
    </row>
    <row r="16" spans="1:6" s="198" customFormat="1" ht="27" customHeight="1" thickBot="1" x14ac:dyDescent="0.25">
      <c r="A16" s="96">
        <v>17.11</v>
      </c>
      <c r="B16" s="97" t="s">
        <v>178</v>
      </c>
      <c r="C16" s="127"/>
      <c r="D16" s="485">
        <f>SUM(D6:D15)</f>
        <v>0.05</v>
      </c>
      <c r="E16" s="197">
        <f>SUM(E5:E15)</f>
        <v>0</v>
      </c>
      <c r="F16" s="206" t="s">
        <v>326</v>
      </c>
    </row>
    <row r="17" spans="1:6" ht="24.75" customHeight="1" thickTop="1" x14ac:dyDescent="0.2">
      <c r="A17" s="9" t="s">
        <v>50</v>
      </c>
      <c r="C17" s="131" t="s">
        <v>326</v>
      </c>
      <c r="D17" s="169" t="s">
        <v>326</v>
      </c>
      <c r="E17" s="150" t="s">
        <v>326</v>
      </c>
      <c r="F17" s="140" t="s">
        <v>326</v>
      </c>
    </row>
    <row r="18" spans="1:6" ht="25.5" customHeight="1" x14ac:dyDescent="0.2">
      <c r="A18" s="580" t="s">
        <v>397</v>
      </c>
      <c r="B18" s="580"/>
      <c r="C18" s="580"/>
      <c r="D18" s="580"/>
      <c r="E18" s="580"/>
      <c r="F18" s="580"/>
    </row>
    <row r="19" spans="1:6" ht="38.25" customHeight="1" x14ac:dyDescent="0.2">
      <c r="A19" s="575" t="s">
        <v>452</v>
      </c>
      <c r="B19" s="575"/>
      <c r="C19" s="575"/>
      <c r="D19" s="575"/>
      <c r="E19" s="575"/>
      <c r="F19" s="575"/>
    </row>
    <row r="20" spans="1:6" ht="38.25" customHeight="1" x14ac:dyDescent="0.2">
      <c r="A20" s="580" t="s">
        <v>396</v>
      </c>
      <c r="B20" s="580"/>
      <c r="C20" s="580"/>
      <c r="D20" s="580"/>
      <c r="E20" s="580"/>
      <c r="F20" s="580"/>
    </row>
    <row r="21" spans="1:6" ht="38.25" customHeight="1" x14ac:dyDescent="0.2">
      <c r="A21" s="575" t="s">
        <v>473</v>
      </c>
      <c r="B21" s="575"/>
      <c r="C21" s="575"/>
      <c r="D21" s="575"/>
      <c r="E21" s="575"/>
      <c r="F21" s="575"/>
    </row>
    <row r="22" spans="1:6" s="233" customFormat="1" ht="38.25" customHeight="1" x14ac:dyDescent="0.2">
      <c r="A22" s="580" t="s">
        <v>466</v>
      </c>
      <c r="B22" s="580"/>
      <c r="C22" s="580"/>
      <c r="D22" s="580"/>
      <c r="E22" s="580"/>
      <c r="F22" s="580"/>
    </row>
    <row r="23" spans="1:6" ht="39" customHeight="1" x14ac:dyDescent="0.2">
      <c r="A23" s="580" t="s">
        <v>453</v>
      </c>
      <c r="B23" s="580"/>
      <c r="C23" s="580"/>
      <c r="D23" s="580"/>
      <c r="E23" s="580"/>
      <c r="F23" s="580"/>
    </row>
    <row r="24" spans="1:6" ht="25.5" customHeight="1" x14ac:dyDescent="0.2">
      <c r="A24" s="575" t="s">
        <v>390</v>
      </c>
      <c r="B24" s="575"/>
      <c r="C24" s="575"/>
      <c r="D24" s="575"/>
      <c r="E24" s="575"/>
      <c r="F24" s="575"/>
    </row>
    <row r="25" spans="1:6" x14ac:dyDescent="0.2">
      <c r="A25" s="79" t="s">
        <v>323</v>
      </c>
    </row>
  </sheetData>
  <sheetProtection sheet="1" objects="1" scenarios="1"/>
  <mergeCells count="8">
    <mergeCell ref="A22:F22"/>
    <mergeCell ref="A23:F23"/>
    <mergeCell ref="A24:F24"/>
    <mergeCell ref="A1:F1"/>
    <mergeCell ref="A18:F18"/>
    <mergeCell ref="A19:F19"/>
    <mergeCell ref="A20:F20"/>
    <mergeCell ref="A21:F21"/>
  </mergeCells>
  <phoneticPr fontId="0" type="noConversion"/>
  <conditionalFormatting sqref="D16">
    <cfRule type="cellIs" dxfId="1" priority="2" stopIfTrue="1" operator="lessThan">
      <formula>0.301</formula>
    </cfRule>
    <cfRule type="cellIs" dxfId="0" priority="3" stopIfTrue="1" operator="greaterThan">
      <formula>0.0302</formula>
    </cfRule>
  </conditionalFormatting>
  <dataValidations count="9">
    <dataValidation allowBlank="1" showErrorMessage="1" promptTitle="Section 17.01" prompt="Enter percentage for construction management (by consultant). Percentage is established by AS 14.11.020(c) for consultant contracts (Maximum allowed percentage by total project cost: $0-$500,000 – 4%; $500,001- $5,000,000 – 3%; over $5,000,000 – 2%). " sqref="D6" xr:uid="{48EDA2B8-4740-425A-B08D-79A73AAE60BC}"/>
    <dataValidation allowBlank="1" showErrorMessage="1" promptTitle="Section 17.02" prompt="Enter percentage. Include if necessary to complete project; address need in project description (Question 3d).  Amounts included for Land/Site Investigation costs need to be supported in estimate discussion (Question 7c), with supporting documentation." sqref="E7" xr:uid="{0EA6E370-7DF7-4118-9141-70DBD1539BBF}"/>
    <dataValidation allowBlank="1" showErrorMessage="1" promptTitle="Section 17.03" prompt="Enter percentage. Include if necessary to complete project; address need in project description (Question 3d).  Amounts included for Land/Site Investigation costs need to be supported in estimate discussion (Question 7c), with supporting documentation." sqref="E8" xr:uid="{020E4F6E-0E90-439C-8A86-0832D1113CF5}"/>
    <dataValidation allowBlank="1" showErrorMessage="1" promptTitle="Section 17.04" prompt="Enter LS amount. Cost for assessment, design, design review, special construction inspection services associated with seismic hazard mitigation of school. This needs to be provided by design consultant, should not be estimated based on project percentage." sqref="E9" xr:uid="{67BF64AC-50C6-4117-9226-8D4F9E891892}"/>
    <dataValidation allowBlank="1" showErrorMessage="1" promptTitle="Section 17.05" prompt="Enter design services costs percentage. EED suggested range is 6% to 10%." sqref="D10" xr:uid="{A0A4CF6F-A0FC-4666-9595-9DC062CE8BD7}"/>
    <dataValidation allowBlank="1" showErrorMessage="1" promptTitle="Section 17.06" prompt="Enter lump sum cost if provided by a third party for items not otherwise included in the model. Attach detailed construction cost estimate and life cycle cost if project is new-in-lieu-of-renovation." sqref="E11" xr:uid="{FA61AC61-ECF5-4F43-B981-C05022B21F07}"/>
    <dataValidation allowBlank="1" showErrorMessage="1" promptTitle="Section 17.07" prompt="Enter percentage.Equipment/technology costs should be calculated based on number of students served by project. See department’s publication, Guidelines for School Equipment Purchases for calculation methodology (2016). Technology included with equipment." sqref="D12" xr:uid="{877FC97C-F981-4DEA-89C8-659EA85A58BB}"/>
    <dataValidation allowBlank="1" showErrorMessage="1" promptTitle="Section 17.08" prompt="Enter percentage. EED range up to 9%. Includes district/municipal/borough admin costs necessary for the administration of this project; this budget line will also include any in-house construction management cost." sqref="D13" xr:uid="{6257FB22-50D2-46C4-A622-72E3138B4189}"/>
    <dataValidation allowBlank="1" showErrorMessage="1" promptTitle="Section 17.09" prompt="Enter art percentage, EED range 0.5% to 1%. Only required for renovation and construction projects over $250,000 that require an Educational Specification (AS 35.27.020(d))." sqref="D14" xr:uid="{ACF7E7CA-D0AA-4B74-BD89-1F7FEEA02932}"/>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F272"/>
  <sheetViews>
    <sheetView zoomScaleNormal="100" workbookViewId="0">
      <selection sqref="A1:F1"/>
    </sheetView>
  </sheetViews>
  <sheetFormatPr defaultRowHeight="12.75" x14ac:dyDescent="0.2"/>
  <cols>
    <col min="1" max="1" width="6.85546875" style="1" customWidth="1"/>
    <col min="2" max="2" width="12.140625" style="1" customWidth="1"/>
    <col min="3" max="3" width="47" style="1" customWidth="1"/>
    <col min="4" max="4" width="10.5703125" style="3" customWidth="1"/>
    <col min="5" max="5" width="12" style="4" customWidth="1"/>
    <col min="6" max="6" width="12.140625" style="5" customWidth="1"/>
    <col min="7" max="16384" width="9.140625" style="2"/>
  </cols>
  <sheetData>
    <row r="1" spans="1:6" ht="22.5" customHeight="1" x14ac:dyDescent="0.2">
      <c r="A1" s="567" t="s">
        <v>375</v>
      </c>
      <c r="B1" s="567"/>
      <c r="C1" s="567"/>
      <c r="D1" s="567"/>
      <c r="E1" s="567"/>
      <c r="F1" s="567"/>
    </row>
    <row r="2" spans="1:6" x14ac:dyDescent="0.2">
      <c r="A2" s="88" t="str">
        <f>'Project Summary'!A2</f>
        <v>Name of School District</v>
      </c>
      <c r="B2" s="252"/>
      <c r="C2" s="48"/>
      <c r="D2" s="438" t="str">
        <f>'Project Summary'!B2</f>
        <v>Date of Estimate</v>
      </c>
      <c r="E2" s="49"/>
      <c r="F2" s="68"/>
    </row>
    <row r="3" spans="1:6" x14ac:dyDescent="0.2">
      <c r="A3" s="88" t="str">
        <f>'Project Summary'!A3</f>
        <v>Name of Project/School</v>
      </c>
      <c r="B3" s="252"/>
      <c r="C3" s="48"/>
      <c r="D3" s="50" t="str">
        <f>'Project Summary'!B3</f>
        <v>Select Project Location</v>
      </c>
      <c r="E3" s="49"/>
      <c r="F3" s="68"/>
    </row>
    <row r="4" spans="1:6" s="6" customFormat="1" ht="20.100000000000001" customHeight="1" x14ac:dyDescent="0.2">
      <c r="A4" s="241" t="s">
        <v>417</v>
      </c>
      <c r="B4" s="247" t="s">
        <v>437</v>
      </c>
      <c r="C4" s="399" t="s">
        <v>147</v>
      </c>
      <c r="D4" s="81" t="s">
        <v>125</v>
      </c>
      <c r="E4" s="125" t="s">
        <v>18</v>
      </c>
      <c r="F4" s="110" t="s">
        <v>126</v>
      </c>
    </row>
    <row r="5" spans="1:6" s="6" customFormat="1" ht="24" customHeight="1" x14ac:dyDescent="0.2">
      <c r="A5" s="261">
        <v>1</v>
      </c>
      <c r="B5" s="253" t="s">
        <v>440</v>
      </c>
      <c r="C5" s="253" t="s">
        <v>103</v>
      </c>
      <c r="D5" s="262" t="s">
        <v>326</v>
      </c>
      <c r="E5" s="263" t="s">
        <v>326</v>
      </c>
      <c r="F5" s="264" t="s">
        <v>326</v>
      </c>
    </row>
    <row r="6" spans="1:6" s="6" customFormat="1" ht="12" x14ac:dyDescent="0.2">
      <c r="A6" s="265">
        <v>1.01</v>
      </c>
      <c r="B6" s="400" t="s">
        <v>440</v>
      </c>
      <c r="C6" s="6" t="s">
        <v>104</v>
      </c>
      <c r="D6" s="266">
        <f>'1.00 Instructional Resource'!C5</f>
        <v>0</v>
      </c>
      <c r="E6" s="267">
        <f>'1.00 Instructional Resource'!D5</f>
        <v>357.76</v>
      </c>
      <c r="F6" s="268">
        <f t="shared" ref="F6:F15" si="0">D6*E6</f>
        <v>0</v>
      </c>
    </row>
    <row r="7" spans="1:6" s="6" customFormat="1" ht="12" x14ac:dyDescent="0.2">
      <c r="A7" s="269">
        <v>1.02</v>
      </c>
      <c r="B7" s="401" t="s">
        <v>440</v>
      </c>
      <c r="C7" s="271" t="s">
        <v>105</v>
      </c>
      <c r="D7" s="272">
        <f>'1.00 Instructional Resource'!C6</f>
        <v>0</v>
      </c>
      <c r="E7" s="273">
        <f>'1.00 Instructional Resource'!D6</f>
        <v>392.53</v>
      </c>
      <c r="F7" s="274">
        <f t="shared" si="0"/>
        <v>0</v>
      </c>
    </row>
    <row r="8" spans="1:6" s="6" customFormat="1" ht="12" x14ac:dyDescent="0.2">
      <c r="A8" s="269">
        <v>1.03</v>
      </c>
      <c r="B8" s="400" t="s">
        <v>440</v>
      </c>
      <c r="C8" s="271" t="s">
        <v>106</v>
      </c>
      <c r="D8" s="272">
        <f>'1.00 Instructional Resource'!C7</f>
        <v>0</v>
      </c>
      <c r="E8" s="273">
        <f>'1.00 Instructional Resource'!D7</f>
        <v>394.28</v>
      </c>
      <c r="F8" s="274">
        <f t="shared" si="0"/>
        <v>0</v>
      </c>
    </row>
    <row r="9" spans="1:6" s="6" customFormat="1" ht="12" x14ac:dyDescent="0.2">
      <c r="A9" s="269">
        <v>1.04</v>
      </c>
      <c r="B9" s="401" t="s">
        <v>440</v>
      </c>
      <c r="C9" s="271" t="s">
        <v>107</v>
      </c>
      <c r="D9" s="272">
        <f>'1.00 Instructional Resource'!C8</f>
        <v>0</v>
      </c>
      <c r="E9" s="273">
        <f>'1.00 Instructional Resource'!D8</f>
        <v>481.4</v>
      </c>
      <c r="F9" s="274">
        <f t="shared" si="0"/>
        <v>0</v>
      </c>
    </row>
    <row r="10" spans="1:6" s="6" customFormat="1" ht="12" x14ac:dyDescent="0.2">
      <c r="A10" s="269">
        <v>1.05</v>
      </c>
      <c r="B10" s="400" t="s">
        <v>440</v>
      </c>
      <c r="C10" s="271" t="s">
        <v>200</v>
      </c>
      <c r="D10" s="272">
        <f>'1.00 Instructional Resource'!C9</f>
        <v>0</v>
      </c>
      <c r="E10" s="273">
        <f>'1.00 Instructional Resource'!D9</f>
        <v>378.38</v>
      </c>
      <c r="F10" s="274">
        <f t="shared" si="0"/>
        <v>0</v>
      </c>
    </row>
    <row r="11" spans="1:6" s="6" customFormat="1" ht="12" x14ac:dyDescent="0.2">
      <c r="A11" s="269">
        <v>1.06</v>
      </c>
      <c r="B11" s="401" t="s">
        <v>440</v>
      </c>
      <c r="C11" s="271" t="s">
        <v>0</v>
      </c>
      <c r="D11" s="272">
        <f>'1.00 Instructional Resource'!C10</f>
        <v>0</v>
      </c>
      <c r="E11" s="273">
        <f>'1.00 Instructional Resource'!D10</f>
        <v>397.43</v>
      </c>
      <c r="F11" s="274">
        <f t="shared" si="0"/>
        <v>0</v>
      </c>
    </row>
    <row r="12" spans="1:6" s="6" customFormat="1" ht="12" x14ac:dyDescent="0.2">
      <c r="A12" s="269">
        <v>1.07</v>
      </c>
      <c r="B12" s="400" t="s">
        <v>440</v>
      </c>
      <c r="C12" s="271" t="s">
        <v>456</v>
      </c>
      <c r="D12" s="272">
        <f>'1.00 Instructional Resource'!C11</f>
        <v>0</v>
      </c>
      <c r="E12" s="273">
        <f>'1.00 Instructional Resource'!D11</f>
        <v>400.05</v>
      </c>
      <c r="F12" s="274">
        <f t="shared" si="0"/>
        <v>0</v>
      </c>
    </row>
    <row r="13" spans="1:6" s="6" customFormat="1" ht="12" x14ac:dyDescent="0.2">
      <c r="A13" s="269">
        <v>1.08</v>
      </c>
      <c r="B13" s="401" t="s">
        <v>440</v>
      </c>
      <c r="C13" s="271" t="s">
        <v>455</v>
      </c>
      <c r="D13" s="272">
        <f>'1.00 Instructional Resource'!C12</f>
        <v>0</v>
      </c>
      <c r="E13" s="273">
        <f>'1.00 Instructional Resource'!D12</f>
        <v>413.82</v>
      </c>
      <c r="F13" s="274">
        <f t="shared" si="0"/>
        <v>0</v>
      </c>
    </row>
    <row r="14" spans="1:6" s="6" customFormat="1" ht="12" x14ac:dyDescent="0.2">
      <c r="A14" s="269">
        <v>1.0900000000000001</v>
      </c>
      <c r="B14" s="401" t="s">
        <v>440</v>
      </c>
      <c r="C14" s="271" t="s">
        <v>108</v>
      </c>
      <c r="D14" s="272">
        <f>'1.00 Instructional Resource'!C13</f>
        <v>0</v>
      </c>
      <c r="E14" s="273">
        <f>'1.00 Instructional Resource'!D13</f>
        <v>0</v>
      </c>
      <c r="F14" s="274">
        <f t="shared" si="0"/>
        <v>0</v>
      </c>
    </row>
    <row r="15" spans="1:6" s="6" customFormat="1" ht="12" x14ac:dyDescent="0.2">
      <c r="A15" s="275">
        <v>1.1000000000000001</v>
      </c>
      <c r="B15" s="403" t="s">
        <v>440</v>
      </c>
      <c r="C15" s="276" t="s">
        <v>108</v>
      </c>
      <c r="D15" s="277">
        <f>'1.00 Instructional Resource'!C14</f>
        <v>0</v>
      </c>
      <c r="E15" s="278">
        <f>'1.00 Instructional Resource'!D14</f>
        <v>0</v>
      </c>
      <c r="F15" s="279">
        <f t="shared" si="0"/>
        <v>0</v>
      </c>
    </row>
    <row r="16" spans="1:6" s="285" customFormat="1" ht="12" x14ac:dyDescent="0.2">
      <c r="A16" s="280">
        <v>1.1100000000000001</v>
      </c>
      <c r="B16" s="281" t="s">
        <v>440</v>
      </c>
      <c r="C16" s="281" t="s">
        <v>198</v>
      </c>
      <c r="D16" s="282">
        <f>SUM(D6:D15)</f>
        <v>0</v>
      </c>
      <c r="E16" s="283" t="s">
        <v>326</v>
      </c>
      <c r="F16" s="284">
        <f>SUM(F6:F15)</f>
        <v>0</v>
      </c>
    </row>
    <row r="17" spans="1:6" s="6" customFormat="1" ht="24" customHeight="1" x14ac:dyDescent="0.2">
      <c r="A17" s="261">
        <v>2</v>
      </c>
      <c r="B17" s="253" t="s">
        <v>440</v>
      </c>
      <c r="C17" s="253" t="s">
        <v>11</v>
      </c>
      <c r="D17" s="262" t="s">
        <v>326</v>
      </c>
      <c r="E17" s="263" t="s">
        <v>326</v>
      </c>
      <c r="F17" s="264" t="s">
        <v>326</v>
      </c>
    </row>
    <row r="18" spans="1:6" s="6" customFormat="1" ht="12" x14ac:dyDescent="0.2">
      <c r="A18" s="265">
        <v>2.0099999999999998</v>
      </c>
      <c r="B18" s="400" t="s">
        <v>440</v>
      </c>
      <c r="C18" s="6" t="s">
        <v>297</v>
      </c>
      <c r="D18" s="266">
        <f>'2.00 General Support Supplement'!C6</f>
        <v>0</v>
      </c>
      <c r="E18" s="267">
        <f>'2.00 General Support Supplement'!D6</f>
        <v>377.84</v>
      </c>
      <c r="F18" s="268">
        <f t="shared" ref="F18:F31" si="1">D18*E18</f>
        <v>0</v>
      </c>
    </row>
    <row r="19" spans="1:6" s="6" customFormat="1" ht="12" x14ac:dyDescent="0.2">
      <c r="A19" s="286">
        <v>2.0209999999999999</v>
      </c>
      <c r="B19" s="401" t="s">
        <v>440</v>
      </c>
      <c r="C19" s="271" t="s">
        <v>113</v>
      </c>
      <c r="D19" s="272">
        <f>'2.00 General Support Supplement'!C7</f>
        <v>0</v>
      </c>
      <c r="E19" s="273">
        <f>'2.00 General Support Supplement'!D7</f>
        <v>554.54</v>
      </c>
      <c r="F19" s="274">
        <f t="shared" si="1"/>
        <v>0</v>
      </c>
    </row>
    <row r="20" spans="1:6" s="6" customFormat="1" ht="12" x14ac:dyDescent="0.2">
      <c r="A20" s="286">
        <v>2.0219999999999998</v>
      </c>
      <c r="B20" s="401" t="s">
        <v>440</v>
      </c>
      <c r="C20" s="271" t="s">
        <v>316</v>
      </c>
      <c r="D20" s="272">
        <f>'2.00 General Support Supplement'!C8</f>
        <v>0</v>
      </c>
      <c r="E20" s="273">
        <f>'2.00 General Support Supplement'!D8</f>
        <v>463.9</v>
      </c>
      <c r="F20" s="274">
        <f t="shared" si="1"/>
        <v>0</v>
      </c>
    </row>
    <row r="21" spans="1:6" s="6" customFormat="1" ht="12" x14ac:dyDescent="0.2">
      <c r="A21" s="286">
        <v>2.0230000000000001</v>
      </c>
      <c r="B21" s="401" t="s">
        <v>440</v>
      </c>
      <c r="C21" s="271" t="s">
        <v>204</v>
      </c>
      <c r="D21" s="272">
        <f>'2.00 General Support Supplement'!C9</f>
        <v>0</v>
      </c>
      <c r="E21" s="273">
        <f>'2.00 General Support Supplement'!D9</f>
        <v>561.85</v>
      </c>
      <c r="F21" s="274">
        <f t="shared" si="1"/>
        <v>0</v>
      </c>
    </row>
    <row r="22" spans="1:6" s="6" customFormat="1" ht="12" x14ac:dyDescent="0.2">
      <c r="A22" s="269">
        <v>2.0299999999999998</v>
      </c>
      <c r="B22" s="401" t="s">
        <v>440</v>
      </c>
      <c r="C22" s="271" t="s">
        <v>13</v>
      </c>
      <c r="D22" s="272">
        <f>'2.00 General Support Supplement'!C10</f>
        <v>0</v>
      </c>
      <c r="E22" s="273">
        <f>'2.00 General Support Supplement'!D10</f>
        <v>521.45000000000005</v>
      </c>
      <c r="F22" s="274">
        <f t="shared" si="1"/>
        <v>0</v>
      </c>
    </row>
    <row r="23" spans="1:6" s="6" customFormat="1" ht="12" x14ac:dyDescent="0.2">
      <c r="A23" s="269">
        <v>2.04</v>
      </c>
      <c r="B23" s="401" t="s">
        <v>440</v>
      </c>
      <c r="C23" s="271" t="s">
        <v>114</v>
      </c>
      <c r="D23" s="272">
        <f>'2.00 General Support Supplement'!C11</f>
        <v>0</v>
      </c>
      <c r="E23" s="273">
        <f>'2.00 General Support Supplement'!D11</f>
        <v>388.49</v>
      </c>
      <c r="F23" s="274">
        <f t="shared" si="1"/>
        <v>0</v>
      </c>
    </row>
    <row r="24" spans="1:6" s="6" customFormat="1" ht="12" x14ac:dyDescent="0.2">
      <c r="A24" s="269">
        <v>2.0499999999999998</v>
      </c>
      <c r="B24" s="401" t="s">
        <v>440</v>
      </c>
      <c r="C24" s="271" t="s">
        <v>115</v>
      </c>
      <c r="D24" s="272">
        <f>'2.00 General Support Supplement'!C12</f>
        <v>0</v>
      </c>
      <c r="E24" s="273">
        <f>'2.00 General Support Supplement'!D12</f>
        <v>739.01</v>
      </c>
      <c r="F24" s="274">
        <f t="shared" si="1"/>
        <v>0</v>
      </c>
    </row>
    <row r="25" spans="1:6" s="6" customFormat="1" ht="12" x14ac:dyDescent="0.2">
      <c r="A25" s="269">
        <v>2.06</v>
      </c>
      <c r="B25" s="401" t="s">
        <v>440</v>
      </c>
      <c r="C25" s="271" t="s">
        <v>14</v>
      </c>
      <c r="D25" s="272">
        <f>'2.00 General Support Supplement'!C13</f>
        <v>0</v>
      </c>
      <c r="E25" s="273">
        <f>'2.00 General Support Supplement'!D13</f>
        <v>280.76</v>
      </c>
      <c r="F25" s="274">
        <f t="shared" si="1"/>
        <v>0</v>
      </c>
    </row>
    <row r="26" spans="1:6" s="6" customFormat="1" ht="12" x14ac:dyDescent="0.2">
      <c r="A26" s="269">
        <v>2.0699999999999998</v>
      </c>
      <c r="B26" s="401" t="s">
        <v>440</v>
      </c>
      <c r="C26" s="271" t="s">
        <v>15</v>
      </c>
      <c r="D26" s="272">
        <f>'2.00 General Support Supplement'!C14</f>
        <v>0</v>
      </c>
      <c r="E26" s="273">
        <f>'2.00 General Support Supplement'!D14</f>
        <v>566.54</v>
      </c>
      <c r="F26" s="274">
        <f t="shared" si="1"/>
        <v>0</v>
      </c>
    </row>
    <row r="27" spans="1:6" s="6" customFormat="1" ht="12" x14ac:dyDescent="0.2">
      <c r="A27" s="269">
        <v>2.08</v>
      </c>
      <c r="B27" s="401" t="s">
        <v>440</v>
      </c>
      <c r="C27" s="271" t="s">
        <v>186</v>
      </c>
      <c r="D27" s="272">
        <f>'2.00 General Support Supplement'!C15</f>
        <v>0</v>
      </c>
      <c r="E27" s="273">
        <f>'2.00 General Support Supplement'!D15</f>
        <v>366.93</v>
      </c>
      <c r="F27" s="274">
        <f t="shared" si="1"/>
        <v>0</v>
      </c>
    </row>
    <row r="28" spans="1:6" s="6" customFormat="1" ht="12" x14ac:dyDescent="0.2">
      <c r="A28" s="269">
        <v>2.09</v>
      </c>
      <c r="B28" s="401" t="s">
        <v>440</v>
      </c>
      <c r="C28" s="271" t="s">
        <v>116</v>
      </c>
      <c r="D28" s="272">
        <f>'2.00 General Support Supplement'!C16</f>
        <v>0</v>
      </c>
      <c r="E28" s="273">
        <f>'2.00 General Support Supplement'!D16</f>
        <v>280.76</v>
      </c>
      <c r="F28" s="274">
        <f t="shared" si="1"/>
        <v>0</v>
      </c>
    </row>
    <row r="29" spans="1:6" s="6" customFormat="1" ht="12" x14ac:dyDescent="0.2">
      <c r="A29" s="269">
        <v>2.1</v>
      </c>
      <c r="B29" s="401" t="s">
        <v>440</v>
      </c>
      <c r="C29" s="271" t="s">
        <v>205</v>
      </c>
      <c r="D29" s="272">
        <f>'2.00 General Support Supplement'!C17</f>
        <v>0</v>
      </c>
      <c r="E29" s="273">
        <f>'2.00 General Support Supplement'!D17</f>
        <v>371.18</v>
      </c>
      <c r="F29" s="274">
        <f t="shared" si="1"/>
        <v>0</v>
      </c>
    </row>
    <row r="30" spans="1:6" s="6" customFormat="1" ht="12" x14ac:dyDescent="0.2">
      <c r="A30" s="269">
        <v>2.11</v>
      </c>
      <c r="B30" s="401" t="s">
        <v>440</v>
      </c>
      <c r="C30" s="271" t="s">
        <v>108</v>
      </c>
      <c r="D30" s="272">
        <f>'2.00 General Support Supplement'!C18</f>
        <v>0</v>
      </c>
      <c r="E30" s="273">
        <f>'2.00 General Support Supplement'!D18</f>
        <v>0</v>
      </c>
      <c r="F30" s="274">
        <f t="shared" si="1"/>
        <v>0</v>
      </c>
    </row>
    <row r="31" spans="1:6" s="6" customFormat="1" ht="12" x14ac:dyDescent="0.2">
      <c r="A31" s="275">
        <v>2.12</v>
      </c>
      <c r="B31" s="402" t="s">
        <v>440</v>
      </c>
      <c r="C31" s="276" t="s">
        <v>108</v>
      </c>
      <c r="D31" s="277">
        <f>'2.00 General Support Supplement'!C19</f>
        <v>0</v>
      </c>
      <c r="E31" s="278">
        <f>'2.00 General Support Supplement'!D19</f>
        <v>0</v>
      </c>
      <c r="F31" s="279">
        <f t="shared" si="1"/>
        <v>0</v>
      </c>
    </row>
    <row r="32" spans="1:6" s="285" customFormat="1" ht="12" x14ac:dyDescent="0.2">
      <c r="A32" s="280">
        <v>2.13</v>
      </c>
      <c r="B32" s="281" t="s">
        <v>440</v>
      </c>
      <c r="C32" s="281" t="s">
        <v>206</v>
      </c>
      <c r="D32" s="282">
        <f>SUM(D16:D31)</f>
        <v>0</v>
      </c>
      <c r="E32" s="283" t="s">
        <v>326</v>
      </c>
      <c r="F32" s="284">
        <f>SUM(F16:F31)</f>
        <v>0</v>
      </c>
    </row>
    <row r="33" spans="1:6" s="6" customFormat="1" ht="24" customHeight="1" x14ac:dyDescent="0.2">
      <c r="A33" s="261">
        <v>3</v>
      </c>
      <c r="B33" s="253" t="s">
        <v>440</v>
      </c>
      <c r="C33" s="253" t="s">
        <v>17</v>
      </c>
      <c r="D33" s="262" t="s">
        <v>326</v>
      </c>
      <c r="E33" s="263" t="s">
        <v>326</v>
      </c>
      <c r="F33" s="264" t="s">
        <v>326</v>
      </c>
    </row>
    <row r="34" spans="1:6" s="285" customFormat="1" ht="12" x14ac:dyDescent="0.2">
      <c r="A34" s="288">
        <v>3.0110000000000001</v>
      </c>
      <c r="B34" s="401" t="s">
        <v>440</v>
      </c>
      <c r="C34" s="6" t="s">
        <v>209</v>
      </c>
      <c r="D34" s="289">
        <f>'3.00 Special Requirements'!C6</f>
        <v>0</v>
      </c>
      <c r="E34" s="267">
        <f>'3.00 Special Requirements'!D6</f>
        <v>2070.0300000000002</v>
      </c>
      <c r="F34" s="268">
        <f t="shared" ref="F34:F41" si="2">D34*E34</f>
        <v>0</v>
      </c>
    </row>
    <row r="35" spans="1:6" s="285" customFormat="1" ht="12" x14ac:dyDescent="0.2">
      <c r="A35" s="286">
        <v>3.012</v>
      </c>
      <c r="B35" s="401" t="s">
        <v>440</v>
      </c>
      <c r="C35" s="271" t="s">
        <v>210</v>
      </c>
      <c r="D35" s="290">
        <f>'3.00 Special Requirements'!C7</f>
        <v>0</v>
      </c>
      <c r="E35" s="273">
        <f>'3.00 Special Requirements'!D7</f>
        <v>1964.36</v>
      </c>
      <c r="F35" s="274">
        <f t="shared" si="2"/>
        <v>0</v>
      </c>
    </row>
    <row r="36" spans="1:6" s="285" customFormat="1" ht="12" x14ac:dyDescent="0.2">
      <c r="A36" s="288">
        <v>3.0129999999999999</v>
      </c>
      <c r="B36" s="401" t="s">
        <v>440</v>
      </c>
      <c r="C36" s="6" t="s">
        <v>321</v>
      </c>
      <c r="D36" s="289">
        <f>'3.00 Special Requirements'!C8</f>
        <v>0</v>
      </c>
      <c r="E36" s="291">
        <f>'3.00 Special Requirements'!D8</f>
        <v>2494.2199999999998</v>
      </c>
      <c r="F36" s="274">
        <f t="shared" si="2"/>
        <v>0</v>
      </c>
    </row>
    <row r="37" spans="1:6" s="285" customFormat="1" ht="12" x14ac:dyDescent="0.2">
      <c r="A37" s="269">
        <v>3.02</v>
      </c>
      <c r="B37" s="401" t="s">
        <v>440</v>
      </c>
      <c r="C37" s="271" t="s">
        <v>436</v>
      </c>
      <c r="D37" s="292">
        <f>'3.00 Special Requirements'!C9</f>
        <v>0</v>
      </c>
      <c r="E37" s="273">
        <f>'3.00 Special Requirements'!D9</f>
        <v>18.43</v>
      </c>
      <c r="F37" s="274">
        <f t="shared" si="2"/>
        <v>0</v>
      </c>
    </row>
    <row r="38" spans="1:6" s="285" customFormat="1" ht="12" x14ac:dyDescent="0.2">
      <c r="A38" s="286">
        <v>3.0310000000000001</v>
      </c>
      <c r="B38" s="401" t="s">
        <v>440</v>
      </c>
      <c r="C38" s="271" t="s">
        <v>211</v>
      </c>
      <c r="D38" s="293">
        <f>'3.00 Special Requirements'!C10</f>
        <v>0</v>
      </c>
      <c r="E38" s="294">
        <f>'3.00 Special Requirements'!D10</f>
        <v>121077</v>
      </c>
      <c r="F38" s="274">
        <f t="shared" si="2"/>
        <v>0</v>
      </c>
    </row>
    <row r="39" spans="1:6" s="285" customFormat="1" ht="12" x14ac:dyDescent="0.2">
      <c r="A39" s="286">
        <v>3.032</v>
      </c>
      <c r="B39" s="401" t="s">
        <v>440</v>
      </c>
      <c r="C39" s="271" t="s">
        <v>212</v>
      </c>
      <c r="D39" s="293">
        <f>'3.00 Special Requirements'!C11</f>
        <v>0</v>
      </c>
      <c r="E39" s="273">
        <f>'3.00 Special Requirements'!D11</f>
        <v>60783</v>
      </c>
      <c r="F39" s="274">
        <f t="shared" si="2"/>
        <v>0</v>
      </c>
    </row>
    <row r="40" spans="1:6" s="285" customFormat="1" ht="12" x14ac:dyDescent="0.2">
      <c r="A40" s="286">
        <v>3.0329999999999999</v>
      </c>
      <c r="B40" s="401" t="s">
        <v>440</v>
      </c>
      <c r="C40" s="271" t="s">
        <v>213</v>
      </c>
      <c r="D40" s="272">
        <f>'3.00 Special Requirements'!C12</f>
        <v>0</v>
      </c>
      <c r="E40" s="273">
        <f>'3.00 Special Requirements'!D12</f>
        <v>33.53</v>
      </c>
      <c r="F40" s="274">
        <f t="shared" si="2"/>
        <v>0</v>
      </c>
    </row>
    <row r="41" spans="1:6" s="285" customFormat="1" ht="12" x14ac:dyDescent="0.2">
      <c r="A41" s="269">
        <v>3.04</v>
      </c>
      <c r="B41" s="401" t="s">
        <v>440</v>
      </c>
      <c r="C41" s="271" t="s">
        <v>19</v>
      </c>
      <c r="D41" s="292">
        <f>'3.00 Special Requirements'!C13</f>
        <v>0</v>
      </c>
      <c r="E41" s="273">
        <f>'3.00 Special Requirements'!D13</f>
        <v>9.2100000000000009</v>
      </c>
      <c r="F41" s="274">
        <f t="shared" si="2"/>
        <v>0</v>
      </c>
    </row>
    <row r="42" spans="1:6" s="285" customFormat="1" ht="12" x14ac:dyDescent="0.2">
      <c r="A42" s="269">
        <v>3.05</v>
      </c>
      <c r="B42" s="401" t="s">
        <v>440</v>
      </c>
      <c r="C42" s="271" t="s">
        <v>117</v>
      </c>
      <c r="D42" s="272">
        <f>'3.00 Special Requirements'!C14</f>
        <v>0</v>
      </c>
      <c r="E42" s="273">
        <f>'3.00 Special Requirements'!D14</f>
        <v>117.65</v>
      </c>
      <c r="F42" s="274">
        <f t="shared" ref="F42:F48" si="3">D42*E42</f>
        <v>0</v>
      </c>
    </row>
    <row r="43" spans="1:6" s="285" customFormat="1" ht="12" x14ac:dyDescent="0.2">
      <c r="A43" s="269">
        <v>3.06</v>
      </c>
      <c r="B43" s="401" t="s">
        <v>440</v>
      </c>
      <c r="C43" s="271" t="s">
        <v>458</v>
      </c>
      <c r="D43" s="272">
        <f>'3.00 Special Requirements'!C15</f>
        <v>0</v>
      </c>
      <c r="E43" s="273">
        <f>'3.00 Special Requirements'!D15</f>
        <v>162.07</v>
      </c>
      <c r="F43" s="274">
        <f t="shared" si="3"/>
        <v>0</v>
      </c>
    </row>
    <row r="44" spans="1:6" s="285" customFormat="1" ht="12" x14ac:dyDescent="0.2">
      <c r="A44" s="269">
        <v>3.07</v>
      </c>
      <c r="B44" s="401" t="s">
        <v>440</v>
      </c>
      <c r="C44" s="271" t="s">
        <v>459</v>
      </c>
      <c r="D44" s="272">
        <f>'3.00 Special Requirements'!C16</f>
        <v>0</v>
      </c>
      <c r="E44" s="273">
        <f>'3.00 Special Requirements'!D16</f>
        <v>171.7</v>
      </c>
      <c r="F44" s="274">
        <f t="shared" si="3"/>
        <v>0</v>
      </c>
    </row>
    <row r="45" spans="1:6" s="285" customFormat="1" ht="12" x14ac:dyDescent="0.2">
      <c r="A45" s="269">
        <v>3.08</v>
      </c>
      <c r="B45" s="401" t="s">
        <v>440</v>
      </c>
      <c r="C45" s="271" t="s">
        <v>21</v>
      </c>
      <c r="D45" s="272">
        <f>'3.00 Special Requirements'!C17</f>
        <v>0</v>
      </c>
      <c r="E45" s="273">
        <f>'3.00 Special Requirements'!D17</f>
        <v>34.94</v>
      </c>
      <c r="F45" s="274">
        <f t="shared" si="3"/>
        <v>0</v>
      </c>
    </row>
    <row r="46" spans="1:6" s="285" customFormat="1" ht="12" x14ac:dyDescent="0.2">
      <c r="A46" s="269">
        <v>3.09</v>
      </c>
      <c r="B46" s="401" t="s">
        <v>440</v>
      </c>
      <c r="C46" s="271" t="s">
        <v>22</v>
      </c>
      <c r="D46" s="272">
        <f>'3.00 Special Requirements'!C18</f>
        <v>0</v>
      </c>
      <c r="E46" s="273">
        <f>'3.00 Special Requirements'!D18</f>
        <v>17.86</v>
      </c>
      <c r="F46" s="274">
        <f t="shared" si="3"/>
        <v>0</v>
      </c>
    </row>
    <row r="47" spans="1:6" s="285" customFormat="1" ht="12" x14ac:dyDescent="0.2">
      <c r="A47" s="275">
        <v>3.1</v>
      </c>
      <c r="B47" s="402" t="s">
        <v>440</v>
      </c>
      <c r="C47" s="425" t="s">
        <v>214</v>
      </c>
      <c r="D47" s="277">
        <f>'3.00 Special Requirements'!C19</f>
        <v>0</v>
      </c>
      <c r="E47" s="278">
        <f>'3.00 Special Requirements'!D19</f>
        <v>7.98</v>
      </c>
      <c r="F47" s="279">
        <f t="shared" si="3"/>
        <v>0</v>
      </c>
    </row>
    <row r="48" spans="1:6" s="285" customFormat="1" ht="24" customHeight="1" x14ac:dyDescent="0.2">
      <c r="A48" s="318">
        <v>3.11</v>
      </c>
      <c r="B48" s="403" t="s">
        <v>440</v>
      </c>
      <c r="C48" s="320" t="s">
        <v>118</v>
      </c>
      <c r="D48" s="387">
        <f>'3.00 Special Requirements'!C20</f>
        <v>1</v>
      </c>
      <c r="E48" s="322">
        <f>'3.00 Special Requirements'!D20</f>
        <v>0</v>
      </c>
      <c r="F48" s="323">
        <f t="shared" si="3"/>
        <v>0</v>
      </c>
    </row>
    <row r="49" spans="1:6" s="285" customFormat="1" ht="12" x14ac:dyDescent="0.2">
      <c r="A49" s="280">
        <v>3.12</v>
      </c>
      <c r="B49" s="281" t="s">
        <v>440</v>
      </c>
      <c r="C49" s="281" t="s">
        <v>432</v>
      </c>
      <c r="D49" s="297" t="s">
        <v>326</v>
      </c>
      <c r="E49" s="298" t="s">
        <v>326</v>
      </c>
      <c r="F49" s="284">
        <f>SUM(F32:F48)</f>
        <v>0</v>
      </c>
    </row>
    <row r="50" spans="1:6" s="6" customFormat="1" ht="24" customHeight="1" x14ac:dyDescent="0.2">
      <c r="A50" s="261">
        <v>4</v>
      </c>
      <c r="B50" s="253" t="s">
        <v>440</v>
      </c>
      <c r="C50" s="253" t="s">
        <v>26</v>
      </c>
      <c r="D50" s="262" t="s">
        <v>326</v>
      </c>
      <c r="E50" s="299" t="s">
        <v>326</v>
      </c>
      <c r="F50" s="264" t="s">
        <v>326</v>
      </c>
    </row>
    <row r="51" spans="1:6" s="285" customFormat="1" ht="12" x14ac:dyDescent="0.2">
      <c r="A51" s="265">
        <v>4.01</v>
      </c>
      <c r="B51" s="401" t="s">
        <v>440</v>
      </c>
      <c r="C51" s="6" t="s">
        <v>119</v>
      </c>
      <c r="D51" s="300">
        <f>'4.00 Site Work'!C6</f>
        <v>1</v>
      </c>
      <c r="E51" s="301">
        <f>'4.00 Site Work'!D6</f>
        <v>0</v>
      </c>
      <c r="F51" s="302">
        <f t="shared" ref="F51:F86" si="4">D51*E51</f>
        <v>0</v>
      </c>
    </row>
    <row r="52" spans="1:6" s="285" customFormat="1" ht="12" x14ac:dyDescent="0.2">
      <c r="A52" s="286">
        <v>4.0110000000000001</v>
      </c>
      <c r="B52" s="401" t="s">
        <v>440</v>
      </c>
      <c r="C52" s="271" t="s">
        <v>88</v>
      </c>
      <c r="D52" s="303">
        <f>'4.00 Site Work'!C7</f>
        <v>0</v>
      </c>
      <c r="E52" s="294">
        <f>'4.00 Site Work'!D7</f>
        <v>1216.07</v>
      </c>
      <c r="F52" s="274">
        <f t="shared" si="4"/>
        <v>0</v>
      </c>
    </row>
    <row r="53" spans="1:6" s="285" customFormat="1" ht="12" x14ac:dyDescent="0.2">
      <c r="A53" s="269">
        <v>4.0199999999999996</v>
      </c>
      <c r="B53" s="401" t="s">
        <v>440</v>
      </c>
      <c r="C53" s="271" t="s">
        <v>120</v>
      </c>
      <c r="D53" s="300">
        <f>'4.00 Site Work'!C8</f>
        <v>1</v>
      </c>
      <c r="E53" s="294">
        <f>'4.00 Site Work'!D8</f>
        <v>0</v>
      </c>
      <c r="F53" s="274">
        <f t="shared" si="4"/>
        <v>0</v>
      </c>
    </row>
    <row r="54" spans="1:6" s="285" customFormat="1" ht="12" x14ac:dyDescent="0.2">
      <c r="A54" s="269">
        <v>4.03</v>
      </c>
      <c r="B54" s="401" t="s">
        <v>440</v>
      </c>
      <c r="C54" s="271" t="s">
        <v>121</v>
      </c>
      <c r="D54" s="300">
        <f>'4.00 Site Work'!C9</f>
        <v>1</v>
      </c>
      <c r="E54" s="294">
        <f>'4.00 Site Work'!D9</f>
        <v>0</v>
      </c>
      <c r="F54" s="274">
        <f t="shared" si="4"/>
        <v>0</v>
      </c>
    </row>
    <row r="55" spans="1:6" s="285" customFormat="1" ht="12" x14ac:dyDescent="0.2">
      <c r="A55" s="286">
        <v>4.0309999999999997</v>
      </c>
      <c r="B55" s="401" t="s">
        <v>440</v>
      </c>
      <c r="C55" s="271" t="s">
        <v>217</v>
      </c>
      <c r="D55" s="304">
        <f>'4.00 Site Work'!C10</f>
        <v>0</v>
      </c>
      <c r="E55" s="294">
        <f>'4.00 Site Work'!D10</f>
        <v>2730</v>
      </c>
      <c r="F55" s="274">
        <f t="shared" si="4"/>
        <v>0</v>
      </c>
    </row>
    <row r="56" spans="1:6" s="285" customFormat="1" ht="12" x14ac:dyDescent="0.2">
      <c r="A56" s="286">
        <v>4.032</v>
      </c>
      <c r="B56" s="401" t="s">
        <v>440</v>
      </c>
      <c r="C56" s="271" t="s">
        <v>218</v>
      </c>
      <c r="D56" s="304">
        <f>'4.00 Site Work'!C11</f>
        <v>0</v>
      </c>
      <c r="E56" s="294">
        <f>'4.00 Site Work'!D11</f>
        <v>4.0999999999999996</v>
      </c>
      <c r="F56" s="274">
        <f t="shared" si="4"/>
        <v>0</v>
      </c>
    </row>
    <row r="57" spans="1:6" s="285" customFormat="1" ht="12" x14ac:dyDescent="0.2">
      <c r="A57" s="286">
        <v>4.0330000000000004</v>
      </c>
      <c r="B57" s="401" t="s">
        <v>440</v>
      </c>
      <c r="C57" s="271" t="s">
        <v>308</v>
      </c>
      <c r="D57" s="304">
        <f>'4.00 Site Work'!C12</f>
        <v>0</v>
      </c>
      <c r="E57" s="294">
        <f>'4.00 Site Work'!D12</f>
        <v>62.11</v>
      </c>
      <c r="F57" s="274">
        <f t="shared" si="4"/>
        <v>0</v>
      </c>
    </row>
    <row r="58" spans="1:6" s="285" customFormat="1" ht="12" x14ac:dyDescent="0.2">
      <c r="A58" s="286">
        <v>4.0339999999999998</v>
      </c>
      <c r="B58" s="401" t="s">
        <v>440</v>
      </c>
      <c r="C58" s="271" t="s">
        <v>219</v>
      </c>
      <c r="D58" s="304">
        <f>'4.00 Site Work'!C13</f>
        <v>0</v>
      </c>
      <c r="E58" s="294">
        <f>'4.00 Site Work'!D13</f>
        <v>57.86</v>
      </c>
      <c r="F58" s="274">
        <f t="shared" si="4"/>
        <v>0</v>
      </c>
    </row>
    <row r="59" spans="1:6" s="285" customFormat="1" ht="12" x14ac:dyDescent="0.2">
      <c r="A59" s="305" t="s">
        <v>329</v>
      </c>
      <c r="B59" s="401" t="s">
        <v>440</v>
      </c>
      <c r="C59" s="271" t="s">
        <v>302</v>
      </c>
      <c r="D59" s="306">
        <f>'4.00 Site Work'!C14</f>
        <v>0</v>
      </c>
      <c r="E59" s="294">
        <f>'4.00 Site Work'!D14</f>
        <v>88488</v>
      </c>
      <c r="F59" s="274">
        <f t="shared" si="4"/>
        <v>0</v>
      </c>
    </row>
    <row r="60" spans="1:6" s="285" customFormat="1" ht="12" x14ac:dyDescent="0.2">
      <c r="A60" s="305" t="s">
        <v>330</v>
      </c>
      <c r="B60" s="401" t="s">
        <v>440</v>
      </c>
      <c r="C60" s="271" t="s">
        <v>303</v>
      </c>
      <c r="D60" s="306">
        <f>'4.00 Site Work'!C15</f>
        <v>0</v>
      </c>
      <c r="E60" s="294">
        <f>'4.00 Site Work'!D15</f>
        <v>41901</v>
      </c>
      <c r="F60" s="274">
        <f t="shared" si="4"/>
        <v>0</v>
      </c>
    </row>
    <row r="61" spans="1:6" s="285" customFormat="1" ht="12" x14ac:dyDescent="0.2">
      <c r="A61" s="305" t="s">
        <v>331</v>
      </c>
      <c r="B61" s="401" t="s">
        <v>440</v>
      </c>
      <c r="C61" s="271" t="s">
        <v>304</v>
      </c>
      <c r="D61" s="306">
        <f>'4.00 Site Work'!C16</f>
        <v>0</v>
      </c>
      <c r="E61" s="294">
        <f>'4.00 Site Work'!D16</f>
        <v>3088</v>
      </c>
      <c r="F61" s="274">
        <f t="shared" si="4"/>
        <v>0</v>
      </c>
    </row>
    <row r="62" spans="1:6" s="285" customFormat="1" ht="12" x14ac:dyDescent="0.2">
      <c r="A62" s="305" t="s">
        <v>332</v>
      </c>
      <c r="B62" s="401" t="s">
        <v>440</v>
      </c>
      <c r="C62" s="271" t="s">
        <v>305</v>
      </c>
      <c r="D62" s="306">
        <f>'4.00 Site Work'!C17</f>
        <v>0</v>
      </c>
      <c r="E62" s="294">
        <f>'4.00 Site Work'!D17</f>
        <v>4678</v>
      </c>
      <c r="F62" s="274">
        <f t="shared" si="4"/>
        <v>0</v>
      </c>
    </row>
    <row r="63" spans="1:6" s="285" customFormat="1" ht="12" x14ac:dyDescent="0.2">
      <c r="A63" s="305" t="s">
        <v>333</v>
      </c>
      <c r="B63" s="401" t="s">
        <v>440</v>
      </c>
      <c r="C63" s="271" t="s">
        <v>306</v>
      </c>
      <c r="D63" s="306">
        <f>'4.00 Site Work'!C18</f>
        <v>0</v>
      </c>
      <c r="E63" s="294">
        <f>'4.00 Site Work'!D18</f>
        <v>32.43</v>
      </c>
      <c r="F63" s="274">
        <f t="shared" si="4"/>
        <v>0</v>
      </c>
    </row>
    <row r="64" spans="1:6" s="285" customFormat="1" ht="12" x14ac:dyDescent="0.2">
      <c r="A64" s="305" t="s">
        <v>334</v>
      </c>
      <c r="B64" s="401" t="s">
        <v>440</v>
      </c>
      <c r="C64" s="271" t="s">
        <v>348</v>
      </c>
      <c r="D64" s="304">
        <f>'4.00 Site Work'!C19</f>
        <v>0</v>
      </c>
      <c r="E64" s="294">
        <f>'4.00 Site Work'!D19</f>
        <v>81.849999999999994</v>
      </c>
      <c r="F64" s="274">
        <f t="shared" si="4"/>
        <v>0</v>
      </c>
    </row>
    <row r="65" spans="1:6" s="285" customFormat="1" ht="12" x14ac:dyDescent="0.2">
      <c r="A65" s="305" t="s">
        <v>335</v>
      </c>
      <c r="B65" s="401" t="s">
        <v>440</v>
      </c>
      <c r="C65" s="271" t="s">
        <v>317</v>
      </c>
      <c r="D65" s="304">
        <f>'4.00 Site Work'!C20</f>
        <v>0</v>
      </c>
      <c r="E65" s="294">
        <f>'4.00 Site Work'!D20</f>
        <v>72.03</v>
      </c>
      <c r="F65" s="274">
        <f t="shared" si="4"/>
        <v>0</v>
      </c>
    </row>
    <row r="66" spans="1:6" s="285" customFormat="1" ht="12" x14ac:dyDescent="0.2">
      <c r="A66" s="305" t="s">
        <v>336</v>
      </c>
      <c r="B66" s="401" t="s">
        <v>440</v>
      </c>
      <c r="C66" s="271" t="s">
        <v>318</v>
      </c>
      <c r="D66" s="304">
        <f>'4.00 Site Work'!C21</f>
        <v>0</v>
      </c>
      <c r="E66" s="294">
        <f>'4.00 Site Work'!D21</f>
        <v>10.48</v>
      </c>
      <c r="F66" s="274">
        <f t="shared" si="4"/>
        <v>0</v>
      </c>
    </row>
    <row r="67" spans="1:6" s="285" customFormat="1" ht="12" x14ac:dyDescent="0.2">
      <c r="A67" s="305" t="s">
        <v>337</v>
      </c>
      <c r="B67" s="401" t="s">
        <v>440</v>
      </c>
      <c r="C67" s="271" t="s">
        <v>319</v>
      </c>
      <c r="D67" s="304">
        <f>'4.00 Site Work'!C22</f>
        <v>0</v>
      </c>
      <c r="E67" s="294">
        <f>'4.00 Site Work'!D22</f>
        <v>12.52</v>
      </c>
      <c r="F67" s="274">
        <f t="shared" si="4"/>
        <v>0</v>
      </c>
    </row>
    <row r="68" spans="1:6" s="285" customFormat="1" ht="12" x14ac:dyDescent="0.2">
      <c r="A68" s="286">
        <v>4.0380000000000003</v>
      </c>
      <c r="B68" s="401" t="s">
        <v>440</v>
      </c>
      <c r="C68" s="271" t="s">
        <v>220</v>
      </c>
      <c r="D68" s="304">
        <f>'4.00 Site Work'!C23</f>
        <v>0</v>
      </c>
      <c r="E68" s="294">
        <f>'4.00 Site Work'!D23</f>
        <v>3.74</v>
      </c>
      <c r="F68" s="274">
        <f t="shared" si="4"/>
        <v>0</v>
      </c>
    </row>
    <row r="69" spans="1:6" s="285" customFormat="1" ht="12" x14ac:dyDescent="0.2">
      <c r="A69" s="269">
        <v>4.04</v>
      </c>
      <c r="B69" s="401" t="s">
        <v>440</v>
      </c>
      <c r="C69" s="271" t="s">
        <v>122</v>
      </c>
      <c r="D69" s="300">
        <f>'4.00 Site Work'!C24</f>
        <v>1</v>
      </c>
      <c r="E69" s="294">
        <f>'4.00 Site Work'!D24</f>
        <v>0</v>
      </c>
      <c r="F69" s="274">
        <f t="shared" si="4"/>
        <v>0</v>
      </c>
    </row>
    <row r="70" spans="1:6" s="285" customFormat="1" ht="12" x14ac:dyDescent="0.2">
      <c r="A70" s="286">
        <v>4.0410000000000004</v>
      </c>
      <c r="B70" s="401" t="s">
        <v>440</v>
      </c>
      <c r="C70" s="271" t="s">
        <v>221</v>
      </c>
      <c r="D70" s="304">
        <f>'4.00 Site Work'!C25</f>
        <v>0</v>
      </c>
      <c r="E70" s="294">
        <f>'4.00 Site Work'!D25</f>
        <v>106.1</v>
      </c>
      <c r="F70" s="274">
        <f t="shared" si="4"/>
        <v>0</v>
      </c>
    </row>
    <row r="71" spans="1:6" s="285" customFormat="1" ht="12" x14ac:dyDescent="0.2">
      <c r="A71" s="286">
        <v>4.0419999999999998</v>
      </c>
      <c r="B71" s="401" t="s">
        <v>440</v>
      </c>
      <c r="C71" s="271" t="s">
        <v>222</v>
      </c>
      <c r="D71" s="304">
        <f>'4.00 Site Work'!C26</f>
        <v>0</v>
      </c>
      <c r="E71" s="294">
        <f>'4.00 Site Work'!D26</f>
        <v>256.25</v>
      </c>
      <c r="F71" s="274">
        <f t="shared" si="4"/>
        <v>0</v>
      </c>
    </row>
    <row r="72" spans="1:6" s="285" customFormat="1" ht="12" x14ac:dyDescent="0.2">
      <c r="A72" s="286">
        <v>4.0430000000000001</v>
      </c>
      <c r="B72" s="401" t="s">
        <v>440</v>
      </c>
      <c r="C72" s="271" t="s">
        <v>223</v>
      </c>
      <c r="D72" s="304">
        <f>'4.00 Site Work'!C27</f>
        <v>0</v>
      </c>
      <c r="E72" s="294">
        <f>'4.00 Site Work'!D27</f>
        <v>207.63</v>
      </c>
      <c r="F72" s="274">
        <f t="shared" si="4"/>
        <v>0</v>
      </c>
    </row>
    <row r="73" spans="1:6" s="285" customFormat="1" ht="12" x14ac:dyDescent="0.2">
      <c r="A73" s="269">
        <v>4.05</v>
      </c>
      <c r="B73" s="401" t="s">
        <v>440</v>
      </c>
      <c r="C73" s="271" t="s">
        <v>123</v>
      </c>
      <c r="D73" s="300">
        <f>'4.00 Site Work'!C28</f>
        <v>1</v>
      </c>
      <c r="E73" s="294">
        <f>'4.00 Site Work'!D28</f>
        <v>0</v>
      </c>
      <c r="F73" s="274">
        <f t="shared" si="4"/>
        <v>0</v>
      </c>
    </row>
    <row r="74" spans="1:6" s="285" customFormat="1" ht="12" x14ac:dyDescent="0.2">
      <c r="A74" s="286">
        <v>4.0510000000000002</v>
      </c>
      <c r="B74" s="401" t="s">
        <v>440</v>
      </c>
      <c r="C74" s="271" t="s">
        <v>174</v>
      </c>
      <c r="D74" s="307">
        <f>'4.00 Site Work'!C29</f>
        <v>0</v>
      </c>
      <c r="E74" s="294">
        <f>'4.00 Site Work'!D29</f>
        <v>233.15</v>
      </c>
      <c r="F74" s="274">
        <f t="shared" si="4"/>
        <v>0</v>
      </c>
    </row>
    <row r="75" spans="1:6" s="285" customFormat="1" ht="12" x14ac:dyDescent="0.2">
      <c r="A75" s="286">
        <v>4.0519999999999996</v>
      </c>
      <c r="B75" s="401" t="s">
        <v>440</v>
      </c>
      <c r="C75" s="271" t="s">
        <v>175</v>
      </c>
      <c r="D75" s="307">
        <f>'4.00 Site Work'!C30</f>
        <v>0</v>
      </c>
      <c r="E75" s="294">
        <f>'4.00 Site Work'!D30</f>
        <v>224.34</v>
      </c>
      <c r="F75" s="274">
        <f t="shared" si="4"/>
        <v>0</v>
      </c>
    </row>
    <row r="76" spans="1:6" s="285" customFormat="1" ht="12" x14ac:dyDescent="0.2">
      <c r="A76" s="286">
        <v>4.0529999999999999</v>
      </c>
      <c r="B76" s="401" t="s">
        <v>440</v>
      </c>
      <c r="C76" s="271" t="s">
        <v>224</v>
      </c>
      <c r="D76" s="304">
        <f>'4.00 Site Work'!C31</f>
        <v>0</v>
      </c>
      <c r="E76" s="294">
        <f>'4.00 Site Work'!D31</f>
        <v>5.89</v>
      </c>
      <c r="F76" s="274">
        <f t="shared" si="4"/>
        <v>0</v>
      </c>
    </row>
    <row r="77" spans="1:6" s="285" customFormat="1" ht="12" x14ac:dyDescent="0.2">
      <c r="A77" s="305">
        <v>4.0540000000000003</v>
      </c>
      <c r="B77" s="401" t="s">
        <v>440</v>
      </c>
      <c r="C77" s="271" t="s">
        <v>225</v>
      </c>
      <c r="D77" s="307">
        <f>'4.00 Site Work'!C32</f>
        <v>0</v>
      </c>
      <c r="E77" s="294">
        <f>'4.00 Site Work'!D32</f>
        <v>419.24</v>
      </c>
      <c r="F77" s="274">
        <f t="shared" si="4"/>
        <v>0</v>
      </c>
    </row>
    <row r="78" spans="1:6" s="285" customFormat="1" ht="12" x14ac:dyDescent="0.2">
      <c r="A78" s="305">
        <v>4.0549999999999997</v>
      </c>
      <c r="B78" s="401" t="s">
        <v>440</v>
      </c>
      <c r="C78" s="271" t="s">
        <v>226</v>
      </c>
      <c r="D78" s="306">
        <f>'4.00 Site Work'!C33</f>
        <v>0</v>
      </c>
      <c r="E78" s="294">
        <f>'4.00 Site Work'!D33</f>
        <v>24925</v>
      </c>
      <c r="F78" s="274">
        <f t="shared" si="4"/>
        <v>0</v>
      </c>
    </row>
    <row r="79" spans="1:6" s="285" customFormat="1" ht="12" x14ac:dyDescent="0.2">
      <c r="A79" s="305">
        <v>4.056</v>
      </c>
      <c r="B79" s="401" t="s">
        <v>440</v>
      </c>
      <c r="C79" s="271" t="s">
        <v>227</v>
      </c>
      <c r="D79" s="306">
        <f>'4.00 Site Work'!C34</f>
        <v>0</v>
      </c>
      <c r="E79" s="294">
        <f>'4.00 Site Work'!D34</f>
        <v>1498613</v>
      </c>
      <c r="F79" s="274">
        <f t="shared" si="4"/>
        <v>0</v>
      </c>
    </row>
    <row r="80" spans="1:6" s="285" customFormat="1" ht="12" x14ac:dyDescent="0.2">
      <c r="A80" s="305">
        <v>4.0570000000000004</v>
      </c>
      <c r="B80" s="401" t="s">
        <v>440</v>
      </c>
      <c r="C80" s="271" t="s">
        <v>228</v>
      </c>
      <c r="D80" s="307">
        <f>'4.00 Site Work'!C35</f>
        <v>0</v>
      </c>
      <c r="E80" s="294">
        <f>'4.00 Site Work'!D35</f>
        <v>1601.93</v>
      </c>
      <c r="F80" s="274">
        <f t="shared" si="4"/>
        <v>0</v>
      </c>
    </row>
    <row r="81" spans="1:6" s="285" customFormat="1" ht="12" x14ac:dyDescent="0.2">
      <c r="A81" s="269">
        <v>4.0599999999999996</v>
      </c>
      <c r="B81" s="401" t="s">
        <v>440</v>
      </c>
      <c r="C81" s="271" t="s">
        <v>27</v>
      </c>
      <c r="D81" s="308">
        <f>'4.00 Site Work'!C36</f>
        <v>0</v>
      </c>
      <c r="E81" s="294">
        <f>'4.00 Site Work'!D36</f>
        <v>18.43</v>
      </c>
      <c r="F81" s="274">
        <f t="shared" si="4"/>
        <v>0</v>
      </c>
    </row>
    <row r="82" spans="1:6" s="285" customFormat="1" ht="12" x14ac:dyDescent="0.2">
      <c r="A82" s="305">
        <v>4.0609999999999999</v>
      </c>
      <c r="B82" s="401" t="s">
        <v>440</v>
      </c>
      <c r="C82" s="271" t="s">
        <v>229</v>
      </c>
      <c r="D82" s="308">
        <f>'4.00 Site Work'!C37</f>
        <v>0</v>
      </c>
      <c r="E82" s="294">
        <f>'4.00 Site Work'!D37</f>
        <v>2.1800000000000002</v>
      </c>
      <c r="F82" s="274">
        <f t="shared" si="4"/>
        <v>0</v>
      </c>
    </row>
    <row r="83" spans="1:6" s="285" customFormat="1" ht="12" x14ac:dyDescent="0.2">
      <c r="A83" s="269">
        <v>4.07</v>
      </c>
      <c r="B83" s="401" t="s">
        <v>440</v>
      </c>
      <c r="C83" s="271" t="s">
        <v>124</v>
      </c>
      <c r="D83" s="300">
        <f>'4.00 Site Work'!C38</f>
        <v>1</v>
      </c>
      <c r="E83" s="294">
        <f>'4.00 Site Work'!D38</f>
        <v>0</v>
      </c>
      <c r="F83" s="274">
        <f t="shared" si="4"/>
        <v>0</v>
      </c>
    </row>
    <row r="84" spans="1:6" s="285" customFormat="1" ht="12" x14ac:dyDescent="0.2">
      <c r="A84" s="269">
        <v>4.08</v>
      </c>
      <c r="B84" s="401" t="s">
        <v>440</v>
      </c>
      <c r="C84" s="271" t="s">
        <v>176</v>
      </c>
      <c r="D84" s="306">
        <f>'4.00 Site Work'!C39</f>
        <v>0</v>
      </c>
      <c r="E84" s="294">
        <f>'4.00 Site Work'!D39</f>
        <v>14515.75</v>
      </c>
      <c r="F84" s="302">
        <f t="shared" si="4"/>
        <v>0</v>
      </c>
    </row>
    <row r="85" spans="1:6" s="285" customFormat="1" ht="12" x14ac:dyDescent="0.2">
      <c r="A85" s="269">
        <v>4.09</v>
      </c>
      <c r="B85" s="401" t="s">
        <v>440</v>
      </c>
      <c r="C85" s="271" t="s">
        <v>195</v>
      </c>
      <c r="D85" s="306">
        <f>'4.00 Site Work'!C40</f>
        <v>0</v>
      </c>
      <c r="E85" s="294">
        <f>'4.00 Site Work'!D40</f>
        <v>151300</v>
      </c>
      <c r="F85" s="302">
        <f>D85*E85</f>
        <v>0</v>
      </c>
    </row>
    <row r="86" spans="1:6" s="285" customFormat="1" ht="12" x14ac:dyDescent="0.2">
      <c r="A86" s="286">
        <v>4.0910000000000002</v>
      </c>
      <c r="B86" s="401" t="s">
        <v>440</v>
      </c>
      <c r="C86" s="271" t="s">
        <v>230</v>
      </c>
      <c r="D86" s="309">
        <f>'4.00 Site Work'!C41</f>
        <v>0</v>
      </c>
      <c r="E86" s="273">
        <f>'4.00 Site Work'!D41</f>
        <v>3277</v>
      </c>
      <c r="F86" s="274">
        <f t="shared" si="4"/>
        <v>0</v>
      </c>
    </row>
    <row r="87" spans="1:6" s="285" customFormat="1" ht="12" x14ac:dyDescent="0.2">
      <c r="A87" s="310">
        <v>4.0919999999999996</v>
      </c>
      <c r="B87" s="401" t="s">
        <v>440</v>
      </c>
      <c r="C87" s="311" t="s">
        <v>231</v>
      </c>
      <c r="D87" s="306">
        <f>'4.00 Site Work'!C42</f>
        <v>0</v>
      </c>
      <c r="E87" s="294">
        <f>'4.00 Site Work'!D42</f>
        <v>1339820</v>
      </c>
      <c r="F87" s="302">
        <f>D87*E87</f>
        <v>0</v>
      </c>
    </row>
    <row r="88" spans="1:6" s="285" customFormat="1" ht="12" x14ac:dyDescent="0.2">
      <c r="A88" s="275">
        <v>4.0999999999999996</v>
      </c>
      <c r="B88" s="402" t="s">
        <v>440</v>
      </c>
      <c r="C88" s="276" t="s">
        <v>108</v>
      </c>
      <c r="D88" s="296">
        <f>'4.00 Site Work'!C43</f>
        <v>1</v>
      </c>
      <c r="E88" s="278">
        <f>'4.00 Site Work'!D43</f>
        <v>0</v>
      </c>
      <c r="F88" s="279">
        <f>D88*E88</f>
        <v>0</v>
      </c>
    </row>
    <row r="89" spans="1:6" s="285" customFormat="1" ht="12" x14ac:dyDescent="0.2">
      <c r="A89" s="280">
        <v>4.1100000000000003</v>
      </c>
      <c r="B89" s="281" t="s">
        <v>440</v>
      </c>
      <c r="C89" s="281" t="s">
        <v>216</v>
      </c>
      <c r="D89" s="312"/>
      <c r="E89" s="298" t="s">
        <v>326</v>
      </c>
      <c r="F89" s="284">
        <f>SUM(F49:F88)</f>
        <v>0</v>
      </c>
    </row>
    <row r="90" spans="1:6" s="285" customFormat="1" ht="12" x14ac:dyDescent="0.2">
      <c r="A90" s="406"/>
      <c r="B90" s="406"/>
      <c r="C90" s="406"/>
      <c r="D90" s="407"/>
      <c r="E90" s="408"/>
      <c r="F90" s="409"/>
    </row>
    <row r="91" spans="1:6" s="6" customFormat="1" ht="24" customHeight="1" x14ac:dyDescent="0.2">
      <c r="A91" s="357">
        <v>5</v>
      </c>
      <c r="B91" s="253" t="s">
        <v>440</v>
      </c>
      <c r="C91" s="358" t="s">
        <v>28</v>
      </c>
      <c r="D91" s="314" t="s">
        <v>326</v>
      </c>
      <c r="E91" s="404" t="s">
        <v>326</v>
      </c>
      <c r="F91" s="405" t="s">
        <v>326</v>
      </c>
    </row>
    <row r="92" spans="1:6" s="285" customFormat="1" ht="12" x14ac:dyDescent="0.2">
      <c r="A92" s="265">
        <v>5.01</v>
      </c>
      <c r="B92" s="400" t="s">
        <v>440</v>
      </c>
      <c r="C92" s="6" t="s">
        <v>127</v>
      </c>
      <c r="D92" s="314" t="s">
        <v>326</v>
      </c>
      <c r="E92" s="315">
        <f>'5.00 General Requirements'!D6</f>
        <v>0.13300000000000001</v>
      </c>
      <c r="F92" s="302">
        <f>'5.00 General Requirements'!E6</f>
        <v>0</v>
      </c>
    </row>
    <row r="93" spans="1:6" s="285" customFormat="1" ht="12" x14ac:dyDescent="0.2">
      <c r="A93" s="269">
        <v>5.0199999999999996</v>
      </c>
      <c r="B93" s="401" t="s">
        <v>440</v>
      </c>
      <c r="C93" s="271" t="s">
        <v>128</v>
      </c>
      <c r="D93" s="314" t="s">
        <v>326</v>
      </c>
      <c r="E93" s="316">
        <f>'5.00 General Requirements'!D7</f>
        <v>0.09</v>
      </c>
      <c r="F93" s="274">
        <f>'5.00 General Requirements'!E7</f>
        <v>0</v>
      </c>
    </row>
    <row r="94" spans="1:6" s="285" customFormat="1" ht="12" x14ac:dyDescent="0.2">
      <c r="A94" s="269">
        <v>5.03</v>
      </c>
      <c r="B94" s="401" t="s">
        <v>440</v>
      </c>
      <c r="C94" s="271" t="s">
        <v>30</v>
      </c>
      <c r="D94" s="317" t="s">
        <v>326</v>
      </c>
      <c r="E94" s="316">
        <f>'5.00 General Requirements'!D8</f>
        <v>2.4500000000000001E-2</v>
      </c>
      <c r="F94" s="274">
        <f>'5.00 General Requirements'!E8</f>
        <v>0</v>
      </c>
    </row>
    <row r="95" spans="1:6" s="285" customFormat="1" ht="12" x14ac:dyDescent="0.2">
      <c r="A95" s="318">
        <v>5.04</v>
      </c>
      <c r="B95" s="403" t="s">
        <v>440</v>
      </c>
      <c r="C95" s="320" t="s">
        <v>427</v>
      </c>
      <c r="D95" s="321" t="s">
        <v>326</v>
      </c>
      <c r="E95" s="322"/>
      <c r="F95" s="323">
        <f>'5.00 General Requirements'!E9</f>
        <v>0</v>
      </c>
    </row>
    <row r="96" spans="1:6" s="285" customFormat="1" ht="12" x14ac:dyDescent="0.2">
      <c r="A96" s="280">
        <v>5.05</v>
      </c>
      <c r="B96" s="281" t="s">
        <v>440</v>
      </c>
      <c r="C96" s="281" t="s">
        <v>419</v>
      </c>
      <c r="D96" s="297" t="s">
        <v>326</v>
      </c>
      <c r="E96" s="298" t="s">
        <v>326</v>
      </c>
      <c r="F96" s="284">
        <f>F95+F89</f>
        <v>0</v>
      </c>
    </row>
    <row r="97" spans="1:6" s="6" customFormat="1" ht="24" customHeight="1" x14ac:dyDescent="0.2">
      <c r="A97" s="261">
        <v>6</v>
      </c>
      <c r="B97" s="253" t="s">
        <v>440</v>
      </c>
      <c r="C97" s="253" t="s">
        <v>31</v>
      </c>
      <c r="D97" s="313" t="s">
        <v>326</v>
      </c>
      <c r="E97" s="263" t="s">
        <v>326</v>
      </c>
      <c r="F97" s="264" t="s">
        <v>326</v>
      </c>
    </row>
    <row r="98" spans="1:6" s="285" customFormat="1" ht="12" x14ac:dyDescent="0.2">
      <c r="A98" s="318">
        <v>6.01</v>
      </c>
      <c r="B98" s="403" t="s">
        <v>440</v>
      </c>
      <c r="C98" s="320" t="s">
        <v>31</v>
      </c>
      <c r="D98" s="321" t="s">
        <v>326</v>
      </c>
      <c r="E98" s="324">
        <f>'6.00 Geographic Cost Factor'!D6</f>
        <v>0</v>
      </c>
      <c r="F98" s="323">
        <f>'6.00 Geographic Cost Factor'!E6</f>
        <v>0</v>
      </c>
    </row>
    <row r="99" spans="1:6" s="285" customFormat="1" ht="12" x14ac:dyDescent="0.2">
      <c r="A99" s="280">
        <v>6.02</v>
      </c>
      <c r="B99" s="281" t="s">
        <v>440</v>
      </c>
      <c r="C99" s="281" t="s">
        <v>421</v>
      </c>
      <c r="D99" s="297" t="s">
        <v>326</v>
      </c>
      <c r="E99" s="298" t="s">
        <v>326</v>
      </c>
      <c r="F99" s="284">
        <f>SUM(F96:F98)</f>
        <v>0</v>
      </c>
    </row>
    <row r="100" spans="1:6" s="6" customFormat="1" ht="24" customHeight="1" x14ac:dyDescent="0.2">
      <c r="A100" s="261">
        <v>7</v>
      </c>
      <c r="B100" s="253" t="s">
        <v>440</v>
      </c>
      <c r="C100" s="253" t="s">
        <v>32</v>
      </c>
      <c r="D100" s="313" t="s">
        <v>326</v>
      </c>
      <c r="E100" s="299" t="s">
        <v>326</v>
      </c>
      <c r="F100" s="264" t="s">
        <v>326</v>
      </c>
    </row>
    <row r="101" spans="1:6" s="285" customFormat="1" ht="12" x14ac:dyDescent="0.2">
      <c r="A101" s="318">
        <v>7.01</v>
      </c>
      <c r="B101" s="403" t="s">
        <v>440</v>
      </c>
      <c r="C101" s="320" t="s">
        <v>35</v>
      </c>
      <c r="D101" s="532" t="s">
        <v>478</v>
      </c>
      <c r="E101" s="534" t="str">
        <f>IF('7.00 Size Factor'!G28=TRUE,"Yes",IF('7.00 Size Factor'!P28=FALSE,"No"))</f>
        <v>No</v>
      </c>
      <c r="F101" s="323">
        <f>IF('7.00 Size Factor'!G28=TRUE,0,'7.00 Size Factor'!E6)</f>
        <v>0</v>
      </c>
    </row>
    <row r="102" spans="1:6" s="285" customFormat="1" ht="12" x14ac:dyDescent="0.2">
      <c r="A102" s="280">
        <v>7.02</v>
      </c>
      <c r="B102" s="281" t="s">
        <v>440</v>
      </c>
      <c r="C102" s="281" t="s">
        <v>36</v>
      </c>
      <c r="D102" s="297" t="s">
        <v>326</v>
      </c>
      <c r="E102" s="533" t="s">
        <v>326</v>
      </c>
      <c r="F102" s="284">
        <f>SUM(F99:F101)</f>
        <v>0</v>
      </c>
    </row>
    <row r="103" spans="1:6" s="6" customFormat="1" ht="24" customHeight="1" x14ac:dyDescent="0.2">
      <c r="A103" s="261">
        <v>8</v>
      </c>
      <c r="B103" s="253" t="s">
        <v>440</v>
      </c>
      <c r="C103" s="253" t="s">
        <v>38</v>
      </c>
      <c r="D103" s="313" t="s">
        <v>326</v>
      </c>
      <c r="E103" s="263" t="s">
        <v>326</v>
      </c>
      <c r="F103" s="264" t="s">
        <v>326</v>
      </c>
    </row>
    <row r="104" spans="1:6" s="285" customFormat="1" ht="25.5" customHeight="1" x14ac:dyDescent="0.2">
      <c r="A104" s="325">
        <v>8.01</v>
      </c>
      <c r="B104" s="410" t="s">
        <v>440</v>
      </c>
      <c r="C104" s="326" t="s">
        <v>438</v>
      </c>
      <c r="D104" s="314" t="s">
        <v>326</v>
      </c>
      <c r="E104" s="315">
        <f>'8.00 Contingencies'!D6</f>
        <v>0.1</v>
      </c>
      <c r="F104" s="302">
        <f>'8.00 Contingencies'!E6</f>
        <v>0</v>
      </c>
    </row>
    <row r="105" spans="1:6" s="285" customFormat="1" ht="25.5" customHeight="1" x14ac:dyDescent="0.2">
      <c r="A105" s="327">
        <v>8.0299999999999994</v>
      </c>
      <c r="B105" s="411" t="s">
        <v>440</v>
      </c>
      <c r="C105" s="328" t="s">
        <v>439</v>
      </c>
      <c r="D105" s="329">
        <f>'8.00 Contingencies'!D8</f>
        <v>2025</v>
      </c>
      <c r="E105" s="324">
        <f>'8.00 Contingencies'!D9</f>
        <v>0.04</v>
      </c>
      <c r="F105" s="323">
        <f>'8.00 Contingencies'!E9</f>
        <v>0</v>
      </c>
    </row>
    <row r="106" spans="1:6" s="285" customFormat="1" ht="12" x14ac:dyDescent="0.2">
      <c r="A106" s="280">
        <v>8.0399999999999991</v>
      </c>
      <c r="B106" s="281" t="s">
        <v>440</v>
      </c>
      <c r="C106" s="281" t="s">
        <v>488</v>
      </c>
      <c r="D106" s="312"/>
      <c r="E106" s="330"/>
      <c r="F106" s="284">
        <f>SUM(F102:F105)</f>
        <v>0</v>
      </c>
    </row>
    <row r="107" spans="1:6" s="6" customFormat="1" ht="24" customHeight="1" x14ac:dyDescent="0.2">
      <c r="A107" s="261">
        <v>9</v>
      </c>
      <c r="B107" s="253" t="s">
        <v>440</v>
      </c>
      <c r="C107" s="253" t="s">
        <v>42</v>
      </c>
      <c r="D107" s="313" t="s">
        <v>326</v>
      </c>
      <c r="E107" s="263" t="s">
        <v>326</v>
      </c>
      <c r="F107" s="264" t="s">
        <v>326</v>
      </c>
    </row>
    <row r="108" spans="1:6" s="285" customFormat="1" ht="12" x14ac:dyDescent="0.2">
      <c r="A108" s="265">
        <v>9.01</v>
      </c>
      <c r="B108" s="400" t="s">
        <v>440</v>
      </c>
      <c r="C108" s="6" t="s">
        <v>97</v>
      </c>
      <c r="D108" s="314" t="s">
        <v>326</v>
      </c>
      <c r="E108" s="315">
        <f>'9.00 Project Overhead and Other'!D6</f>
        <v>0</v>
      </c>
      <c r="F108" s="302">
        <f>'9.00 Project Overhead and Other'!E6</f>
        <v>0</v>
      </c>
    </row>
    <row r="109" spans="1:6" s="285" customFormat="1" ht="12" x14ac:dyDescent="0.2">
      <c r="A109" s="269">
        <v>9.02</v>
      </c>
      <c r="B109" s="401" t="s">
        <v>440</v>
      </c>
      <c r="C109" s="271" t="s">
        <v>98</v>
      </c>
      <c r="D109" s="317" t="s">
        <v>326</v>
      </c>
      <c r="E109" s="331" t="str">
        <f>'9.00 Project Overhead and Other'!D7</f>
        <v xml:space="preserve"> --</v>
      </c>
      <c r="F109" s="274">
        <f>'9.00 Project Overhead and Other'!E7</f>
        <v>0</v>
      </c>
    </row>
    <row r="110" spans="1:6" s="285" customFormat="1" ht="12" x14ac:dyDescent="0.2">
      <c r="A110" s="269">
        <v>9.0299999999999994</v>
      </c>
      <c r="B110" s="401" t="s">
        <v>440</v>
      </c>
      <c r="C110" s="271" t="s">
        <v>99</v>
      </c>
      <c r="D110" s="317" t="s">
        <v>326</v>
      </c>
      <c r="E110" s="331" t="str">
        <f>'9.00 Project Overhead and Other'!D8</f>
        <v xml:space="preserve"> --</v>
      </c>
      <c r="F110" s="274">
        <f>'9.00 Project Overhead and Other'!E8</f>
        <v>0</v>
      </c>
    </row>
    <row r="111" spans="1:6" s="285" customFormat="1" ht="12" x14ac:dyDescent="0.2">
      <c r="A111" s="269">
        <v>9.0399999999999991</v>
      </c>
      <c r="B111" s="401" t="s">
        <v>440</v>
      </c>
      <c r="C111" s="271" t="s">
        <v>168</v>
      </c>
      <c r="D111" s="317" t="s">
        <v>326</v>
      </c>
      <c r="E111" s="331" t="str">
        <f>'9.00 Project Overhead and Other'!D9</f>
        <v xml:space="preserve"> --</v>
      </c>
      <c r="F111" s="274">
        <f>'9.00 Project Overhead and Other'!E9</f>
        <v>0</v>
      </c>
    </row>
    <row r="112" spans="1:6" s="285" customFormat="1" ht="12" x14ac:dyDescent="0.2">
      <c r="A112" s="269">
        <v>9.0500000000000007</v>
      </c>
      <c r="B112" s="401" t="s">
        <v>440</v>
      </c>
      <c r="C112" s="271" t="s">
        <v>47</v>
      </c>
      <c r="D112" s="317" t="s">
        <v>326</v>
      </c>
      <c r="E112" s="332">
        <f>'9.00 Project Overhead and Other'!D10</f>
        <v>0</v>
      </c>
      <c r="F112" s="274">
        <f>'9.00 Project Overhead and Other'!E10</f>
        <v>0</v>
      </c>
    </row>
    <row r="113" spans="1:6" s="285" customFormat="1" ht="12" x14ac:dyDescent="0.2">
      <c r="A113" s="269">
        <v>9.06</v>
      </c>
      <c r="B113" s="401" t="s">
        <v>440</v>
      </c>
      <c r="C113" s="271" t="s">
        <v>468</v>
      </c>
      <c r="D113" s="317" t="s">
        <v>326</v>
      </c>
      <c r="E113" s="331" t="str">
        <f>'9.00 Project Overhead and Other'!D11</f>
        <v xml:space="preserve"> --</v>
      </c>
      <c r="F113" s="274">
        <f>'9.00 Project Overhead and Other'!E11</f>
        <v>0</v>
      </c>
    </row>
    <row r="114" spans="1:6" s="285" customFormat="1" ht="12" x14ac:dyDescent="0.2">
      <c r="A114" s="269">
        <v>9.07</v>
      </c>
      <c r="B114" s="401" t="s">
        <v>440</v>
      </c>
      <c r="C114" s="271" t="s">
        <v>179</v>
      </c>
      <c r="D114" s="317" t="s">
        <v>326</v>
      </c>
      <c r="E114" s="332">
        <f>'9.00 Project Overhead and Other'!D12</f>
        <v>0</v>
      </c>
      <c r="F114" s="274">
        <f>'9.00 Project Overhead and Other'!E12</f>
        <v>0</v>
      </c>
    </row>
    <row r="115" spans="1:6" s="285" customFormat="1" ht="12" x14ac:dyDescent="0.2">
      <c r="A115" s="269">
        <v>9.08</v>
      </c>
      <c r="B115" s="401" t="s">
        <v>440</v>
      </c>
      <c r="C115" s="271" t="s">
        <v>129</v>
      </c>
      <c r="D115" s="317" t="s">
        <v>326</v>
      </c>
      <c r="E115" s="332">
        <f>'9.00 Project Overhead and Other'!D13</f>
        <v>0</v>
      </c>
      <c r="F115" s="274">
        <f>'9.00 Project Overhead and Other'!E13</f>
        <v>0</v>
      </c>
    </row>
    <row r="116" spans="1:6" s="285" customFormat="1" ht="12" x14ac:dyDescent="0.2">
      <c r="A116" s="269">
        <v>9.09</v>
      </c>
      <c r="B116" s="401" t="s">
        <v>440</v>
      </c>
      <c r="C116" s="271" t="s">
        <v>100</v>
      </c>
      <c r="D116" s="317" t="s">
        <v>326</v>
      </c>
      <c r="E116" s="332">
        <f>'9.00 Project Overhead and Other'!D14</f>
        <v>0</v>
      </c>
      <c r="F116" s="274">
        <f>'9.00 Project Overhead and Other'!E14</f>
        <v>0</v>
      </c>
    </row>
    <row r="117" spans="1:6" s="285" customFormat="1" ht="12" x14ac:dyDescent="0.2">
      <c r="A117" s="275">
        <v>9.1</v>
      </c>
      <c r="B117" s="402" t="s">
        <v>440</v>
      </c>
      <c r="C117" s="276" t="s">
        <v>48</v>
      </c>
      <c r="D117" s="333" t="s">
        <v>326</v>
      </c>
      <c r="E117" s="334">
        <f>'9.00 Project Overhead and Other'!D15</f>
        <v>0.05</v>
      </c>
      <c r="F117" s="279">
        <f>'9.00 Project Overhead and Other'!E15</f>
        <v>0</v>
      </c>
    </row>
    <row r="118" spans="1:6" s="285" customFormat="1" ht="12" x14ac:dyDescent="0.2">
      <c r="A118" s="280">
        <v>9.11</v>
      </c>
      <c r="B118" s="281" t="s">
        <v>440</v>
      </c>
      <c r="C118" s="281" t="s">
        <v>484</v>
      </c>
      <c r="D118" s="297" t="s">
        <v>326</v>
      </c>
      <c r="E118" s="335" t="s">
        <v>326</v>
      </c>
      <c r="F118" s="284">
        <f>SUM(F106:F117)</f>
        <v>0</v>
      </c>
    </row>
    <row r="119" spans="1:6" s="6" customFormat="1" ht="24" customHeight="1" x14ac:dyDescent="0.2">
      <c r="A119" s="261">
        <v>11</v>
      </c>
      <c r="B119" s="253" t="s">
        <v>325</v>
      </c>
      <c r="C119" s="253" t="s">
        <v>431</v>
      </c>
      <c r="D119" s="262" t="s">
        <v>326</v>
      </c>
      <c r="E119" s="263" t="s">
        <v>326</v>
      </c>
      <c r="F119" s="264" t="s">
        <v>326</v>
      </c>
    </row>
    <row r="120" spans="1:6" s="6" customFormat="1" ht="12" x14ac:dyDescent="0.2">
      <c r="A120" s="336">
        <v>11.01</v>
      </c>
      <c r="B120" s="401" t="s">
        <v>325</v>
      </c>
      <c r="C120" s="337" t="s">
        <v>232</v>
      </c>
      <c r="D120" s="338" t="s">
        <v>326</v>
      </c>
      <c r="E120" s="339" t="s">
        <v>326</v>
      </c>
      <c r="F120" s="340" t="s">
        <v>326</v>
      </c>
    </row>
    <row r="121" spans="1:6" s="6" customFormat="1" ht="12" x14ac:dyDescent="0.2">
      <c r="A121" s="269">
        <v>11.02</v>
      </c>
      <c r="B121" s="401" t="s">
        <v>325</v>
      </c>
      <c r="C121" s="270" t="s">
        <v>234</v>
      </c>
      <c r="D121" s="341">
        <f>'11.00 Renovation'!C6</f>
        <v>0</v>
      </c>
      <c r="E121" s="273">
        <f>'11.00 Renovation'!D6</f>
        <v>1990</v>
      </c>
      <c r="F121" s="342">
        <f>D121*E121</f>
        <v>0</v>
      </c>
    </row>
    <row r="122" spans="1:6" s="6" customFormat="1" ht="12" x14ac:dyDescent="0.2">
      <c r="A122" s="265">
        <v>11.03</v>
      </c>
      <c r="B122" s="401" t="s">
        <v>325</v>
      </c>
      <c r="C122" s="57" t="s">
        <v>309</v>
      </c>
      <c r="D122" s="343">
        <f>'11.00 Renovation'!C7</f>
        <v>0</v>
      </c>
      <c r="E122" s="291">
        <f>'11.00 Renovation'!D7</f>
        <v>86.08</v>
      </c>
      <c r="F122" s="344">
        <f>D122*E122</f>
        <v>0</v>
      </c>
    </row>
    <row r="123" spans="1:6" s="6" customFormat="1" ht="12" x14ac:dyDescent="0.2">
      <c r="A123" s="269">
        <v>11.04</v>
      </c>
      <c r="B123" s="401" t="s">
        <v>325</v>
      </c>
      <c r="C123" s="270" t="s">
        <v>233</v>
      </c>
      <c r="D123" s="292">
        <f>'11.00 Renovation'!C8</f>
        <v>0</v>
      </c>
      <c r="E123" s="273">
        <f>'11.00 Renovation'!D8</f>
        <v>31.06</v>
      </c>
      <c r="F123" s="345">
        <f>D123*E123</f>
        <v>0</v>
      </c>
    </row>
    <row r="124" spans="1:6" s="285" customFormat="1" ht="12" x14ac:dyDescent="0.2">
      <c r="A124" s="346">
        <v>11.1</v>
      </c>
      <c r="B124" s="401" t="s">
        <v>325</v>
      </c>
      <c r="C124" s="347" t="s">
        <v>51</v>
      </c>
      <c r="D124" s="348" t="s">
        <v>326</v>
      </c>
      <c r="E124" s="349" t="s">
        <v>326</v>
      </c>
      <c r="F124" s="350" t="s">
        <v>326</v>
      </c>
    </row>
    <row r="125" spans="1:6" s="285" customFormat="1" ht="12" x14ac:dyDescent="0.2">
      <c r="A125" s="351">
        <v>11.11</v>
      </c>
      <c r="B125" s="401" t="s">
        <v>325</v>
      </c>
      <c r="C125" s="353" t="s">
        <v>52</v>
      </c>
      <c r="D125" s="300">
        <f>'11.00 Renovation'!C10</f>
        <v>1</v>
      </c>
      <c r="E125" s="294">
        <f>'11.00 Renovation'!D10</f>
        <v>0</v>
      </c>
      <c r="F125" s="354">
        <f>D125*E125</f>
        <v>0</v>
      </c>
    </row>
    <row r="126" spans="1:6" s="285" customFormat="1" ht="12" x14ac:dyDescent="0.2">
      <c r="A126" s="269">
        <v>11.12</v>
      </c>
      <c r="B126" s="401" t="s">
        <v>325</v>
      </c>
      <c r="C126" s="271" t="s">
        <v>235</v>
      </c>
      <c r="D126" s="306">
        <f>'11.00 Renovation'!C11</f>
        <v>0</v>
      </c>
      <c r="E126" s="294">
        <f>'11.00 Renovation'!D11</f>
        <v>1066.03</v>
      </c>
      <c r="F126" s="354">
        <f>D126*E126</f>
        <v>0</v>
      </c>
    </row>
    <row r="127" spans="1:6" s="285" customFormat="1" ht="12" customHeight="1" x14ac:dyDescent="0.2">
      <c r="A127" s="275">
        <v>11.13</v>
      </c>
      <c r="B127" s="402" t="s">
        <v>325</v>
      </c>
      <c r="C127" s="276" t="s">
        <v>310</v>
      </c>
      <c r="D127" s="444">
        <f>'11.00 Renovation'!C12</f>
        <v>0</v>
      </c>
      <c r="E127" s="278">
        <f>'11.00 Renovation'!D12</f>
        <v>391922</v>
      </c>
      <c r="F127" s="380">
        <f>D127*E127</f>
        <v>0</v>
      </c>
    </row>
    <row r="128" spans="1:6" s="285" customFormat="1" ht="24" customHeight="1" x14ac:dyDescent="0.2">
      <c r="A128" s="336">
        <v>11.2</v>
      </c>
      <c r="B128" s="358" t="s">
        <v>325</v>
      </c>
      <c r="C128" s="355" t="s">
        <v>53</v>
      </c>
      <c r="D128" s="338" t="s">
        <v>326</v>
      </c>
      <c r="E128" s="339" t="s">
        <v>326</v>
      </c>
      <c r="F128" s="356" t="s">
        <v>326</v>
      </c>
    </row>
    <row r="129" spans="1:6" s="285" customFormat="1" ht="12" x14ac:dyDescent="0.2">
      <c r="A129" s="269">
        <v>11.21</v>
      </c>
      <c r="B129" s="401" t="s">
        <v>325</v>
      </c>
      <c r="C129" s="271" t="s">
        <v>52</v>
      </c>
      <c r="D129" s="293">
        <f>'11.00 Renovation'!C14</f>
        <v>1</v>
      </c>
      <c r="E129" s="273">
        <f>'11.00 Renovation'!D14</f>
        <v>0</v>
      </c>
      <c r="F129" s="345">
        <f>D129*E129</f>
        <v>0</v>
      </c>
    </row>
    <row r="130" spans="1:6" s="285" customFormat="1" ht="12" x14ac:dyDescent="0.2">
      <c r="A130" s="269">
        <v>11.22</v>
      </c>
      <c r="B130" s="401" t="s">
        <v>325</v>
      </c>
      <c r="C130" s="271" t="s">
        <v>166</v>
      </c>
      <c r="D130" s="293">
        <f>'11.00 Renovation'!C15</f>
        <v>1</v>
      </c>
      <c r="E130" s="273">
        <f>'11.00 Renovation'!D15</f>
        <v>0</v>
      </c>
      <c r="F130" s="345">
        <f>D130*E130</f>
        <v>0</v>
      </c>
    </row>
    <row r="131" spans="1:6" s="285" customFormat="1" ht="24" customHeight="1" x14ac:dyDescent="0.2">
      <c r="A131" s="357">
        <v>11.3</v>
      </c>
      <c r="B131" s="401" t="s">
        <v>325</v>
      </c>
      <c r="C131" s="359" t="s">
        <v>54</v>
      </c>
      <c r="D131" s="360" t="s">
        <v>326</v>
      </c>
      <c r="E131" s="361" t="s">
        <v>326</v>
      </c>
      <c r="F131" s="362" t="s">
        <v>326</v>
      </c>
    </row>
    <row r="132" spans="1:6" s="285" customFormat="1" ht="12" x14ac:dyDescent="0.2">
      <c r="A132" s="265">
        <v>11.31</v>
      </c>
      <c r="B132" s="401" t="s">
        <v>325</v>
      </c>
      <c r="C132" s="6" t="s">
        <v>130</v>
      </c>
      <c r="D132" s="266">
        <f>'11.00 Renovation'!C17</f>
        <v>0</v>
      </c>
      <c r="E132" s="291">
        <f>'11.00 Renovation'!D17</f>
        <v>14.82</v>
      </c>
      <c r="F132" s="344">
        <f t="shared" ref="F132:F143" si="5">D132*E132</f>
        <v>0</v>
      </c>
    </row>
    <row r="133" spans="1:6" s="285" customFormat="1" ht="12" x14ac:dyDescent="0.2">
      <c r="A133" s="269">
        <v>11.32</v>
      </c>
      <c r="B133" s="401" t="s">
        <v>325</v>
      </c>
      <c r="C133" s="271" t="s">
        <v>131</v>
      </c>
      <c r="D133" s="272">
        <f>'11.00 Renovation'!C18</f>
        <v>0</v>
      </c>
      <c r="E133" s="273">
        <f>'11.00 Renovation'!D18</f>
        <v>3.77</v>
      </c>
      <c r="F133" s="345">
        <f t="shared" si="5"/>
        <v>0</v>
      </c>
    </row>
    <row r="134" spans="1:6" s="285" customFormat="1" ht="12" x14ac:dyDescent="0.2">
      <c r="A134" s="269">
        <v>11.33</v>
      </c>
      <c r="B134" s="401" t="s">
        <v>325</v>
      </c>
      <c r="C134" s="271" t="s">
        <v>132</v>
      </c>
      <c r="D134" s="272">
        <f>'11.00 Renovation'!C19</f>
        <v>0</v>
      </c>
      <c r="E134" s="273">
        <f>'11.00 Renovation'!D19</f>
        <v>25.02</v>
      </c>
      <c r="F134" s="345">
        <f t="shared" si="5"/>
        <v>0</v>
      </c>
    </row>
    <row r="135" spans="1:6" s="6" customFormat="1" ht="12" x14ac:dyDescent="0.2">
      <c r="A135" s="269">
        <v>11.34</v>
      </c>
      <c r="B135" s="401" t="s">
        <v>325</v>
      </c>
      <c r="C135" s="271" t="s">
        <v>312</v>
      </c>
      <c r="D135" s="272">
        <f>'11.00 Renovation'!C20</f>
        <v>0</v>
      </c>
      <c r="E135" s="273">
        <f>'11.00 Renovation'!D20</f>
        <v>12.48</v>
      </c>
      <c r="F135" s="345">
        <f t="shared" si="5"/>
        <v>0</v>
      </c>
    </row>
    <row r="136" spans="1:6" s="285" customFormat="1" ht="12" x14ac:dyDescent="0.2">
      <c r="A136" s="269">
        <v>11.35</v>
      </c>
      <c r="B136" s="401" t="s">
        <v>325</v>
      </c>
      <c r="C136" s="271" t="s">
        <v>58</v>
      </c>
      <c r="D136" s="272">
        <f>'11.00 Renovation'!C21</f>
        <v>0</v>
      </c>
      <c r="E136" s="273">
        <f>'11.00 Renovation'!D21</f>
        <v>28.99</v>
      </c>
      <c r="F136" s="345">
        <f t="shared" si="5"/>
        <v>0</v>
      </c>
    </row>
    <row r="137" spans="1:6" s="285" customFormat="1" ht="12" x14ac:dyDescent="0.2">
      <c r="A137" s="269">
        <v>11.36</v>
      </c>
      <c r="B137" s="401" t="s">
        <v>325</v>
      </c>
      <c r="C137" s="271" t="s">
        <v>320</v>
      </c>
      <c r="D137" s="272">
        <f>'11.00 Renovation'!C22</f>
        <v>0</v>
      </c>
      <c r="E137" s="273">
        <f>'11.00 Renovation'!D22</f>
        <v>27.98</v>
      </c>
      <c r="F137" s="345">
        <f t="shared" si="5"/>
        <v>0</v>
      </c>
    </row>
    <row r="138" spans="1:6" s="6" customFormat="1" ht="12" x14ac:dyDescent="0.2">
      <c r="A138" s="269">
        <v>11.37</v>
      </c>
      <c r="B138" s="401" t="s">
        <v>325</v>
      </c>
      <c r="C138" s="271" t="s">
        <v>59</v>
      </c>
      <c r="D138" s="272">
        <f>'11.00 Renovation'!C23</f>
        <v>0</v>
      </c>
      <c r="E138" s="273">
        <f>'11.00 Renovation'!D23</f>
        <v>8.23</v>
      </c>
      <c r="F138" s="345">
        <f t="shared" si="5"/>
        <v>0</v>
      </c>
    </row>
    <row r="139" spans="1:6" s="6" customFormat="1" ht="12" x14ac:dyDescent="0.2">
      <c r="A139" s="269">
        <v>11.38</v>
      </c>
      <c r="B139" s="401" t="s">
        <v>325</v>
      </c>
      <c r="C139" s="271" t="s">
        <v>60</v>
      </c>
      <c r="D139" s="293">
        <f>'11.00 Renovation'!C24</f>
        <v>0</v>
      </c>
      <c r="E139" s="273">
        <f>'11.00 Renovation'!D24</f>
        <v>5775.46</v>
      </c>
      <c r="F139" s="345">
        <f t="shared" si="5"/>
        <v>0</v>
      </c>
    </row>
    <row r="140" spans="1:6" s="6" customFormat="1" ht="12" x14ac:dyDescent="0.2">
      <c r="A140" s="269">
        <v>11.39</v>
      </c>
      <c r="B140" s="401" t="s">
        <v>325</v>
      </c>
      <c r="C140" s="271" t="s">
        <v>236</v>
      </c>
      <c r="D140" s="272">
        <f>'11.00 Renovation'!C25</f>
        <v>0</v>
      </c>
      <c r="E140" s="273">
        <f>'11.00 Renovation'!D25</f>
        <v>194.13</v>
      </c>
      <c r="F140" s="345">
        <f t="shared" si="5"/>
        <v>0</v>
      </c>
    </row>
    <row r="141" spans="1:6" s="6" customFormat="1" ht="12" x14ac:dyDescent="0.2">
      <c r="A141" s="269">
        <v>11.4</v>
      </c>
      <c r="B141" s="401" t="s">
        <v>325</v>
      </c>
      <c r="C141" s="271" t="s">
        <v>133</v>
      </c>
      <c r="D141" s="272">
        <f>'11.00 Renovation'!C26</f>
        <v>0</v>
      </c>
      <c r="E141" s="273">
        <f>'11.00 Renovation'!D26</f>
        <v>149.21</v>
      </c>
      <c r="F141" s="345">
        <f t="shared" si="5"/>
        <v>0</v>
      </c>
    </row>
    <row r="142" spans="1:6" s="6" customFormat="1" ht="12" x14ac:dyDescent="0.2">
      <c r="A142" s="269">
        <v>11.41</v>
      </c>
      <c r="B142" s="401" t="s">
        <v>325</v>
      </c>
      <c r="C142" s="271" t="s">
        <v>313</v>
      </c>
      <c r="D142" s="272">
        <f>'11.00 Renovation'!C27</f>
        <v>0</v>
      </c>
      <c r="E142" s="273">
        <f>'11.00 Renovation'!D27</f>
        <v>239.04</v>
      </c>
      <c r="F142" s="345">
        <f t="shared" si="5"/>
        <v>0</v>
      </c>
    </row>
    <row r="143" spans="1:6" s="6" customFormat="1" ht="12" x14ac:dyDescent="0.2">
      <c r="A143" s="363">
        <v>11.42</v>
      </c>
      <c r="B143" s="401" t="s">
        <v>325</v>
      </c>
      <c r="C143" s="311" t="s">
        <v>62</v>
      </c>
      <c r="D143" s="364">
        <f>'11.00 Renovation'!C28</f>
        <v>1</v>
      </c>
      <c r="E143" s="365">
        <f>'11.00 Renovation'!D28</f>
        <v>0</v>
      </c>
      <c r="F143" s="366">
        <f t="shared" si="5"/>
        <v>0</v>
      </c>
    </row>
    <row r="144" spans="1:6" s="6" customFormat="1" ht="24" customHeight="1" x14ac:dyDescent="0.2">
      <c r="A144" s="346">
        <v>11.5</v>
      </c>
      <c r="B144" s="401" t="s">
        <v>325</v>
      </c>
      <c r="C144" s="347" t="s">
        <v>63</v>
      </c>
      <c r="D144" s="348" t="s">
        <v>326</v>
      </c>
      <c r="E144" s="367" t="s">
        <v>326</v>
      </c>
      <c r="F144" s="368" t="s">
        <v>326</v>
      </c>
    </row>
    <row r="145" spans="1:6" s="6" customFormat="1" ht="12" x14ac:dyDescent="0.2">
      <c r="A145" s="269">
        <v>11.51</v>
      </c>
      <c r="B145" s="401" t="s">
        <v>325</v>
      </c>
      <c r="C145" s="271" t="s">
        <v>447</v>
      </c>
      <c r="D145" s="272">
        <f>'11.00 Renovation'!C30</f>
        <v>0</v>
      </c>
      <c r="E145" s="273">
        <f>'11.00 Renovation'!D30</f>
        <v>39.64</v>
      </c>
      <c r="F145" s="345">
        <f t="shared" ref="F145:F150" si="6">D145*E145</f>
        <v>0</v>
      </c>
    </row>
    <row r="146" spans="1:6" s="6" customFormat="1" ht="12" x14ac:dyDescent="0.2">
      <c r="A146" s="269">
        <v>11.52</v>
      </c>
      <c r="B146" s="401" t="s">
        <v>325</v>
      </c>
      <c r="C146" s="271" t="s">
        <v>354</v>
      </c>
      <c r="D146" s="272">
        <f>'11.00 Renovation'!C31</f>
        <v>0</v>
      </c>
      <c r="E146" s="273">
        <f>'11.00 Renovation'!D31</f>
        <v>45.1</v>
      </c>
      <c r="F146" s="345">
        <f t="shared" si="6"/>
        <v>0</v>
      </c>
    </row>
    <row r="147" spans="1:6" s="6" customFormat="1" ht="12" x14ac:dyDescent="0.2">
      <c r="A147" s="269">
        <v>11.53</v>
      </c>
      <c r="B147" s="401" t="s">
        <v>325</v>
      </c>
      <c r="C147" s="271" t="s">
        <v>64</v>
      </c>
      <c r="D147" s="272">
        <f>'11.00 Renovation'!C32</f>
        <v>0</v>
      </c>
      <c r="E147" s="273">
        <f>'11.00 Renovation'!D32</f>
        <v>37.08</v>
      </c>
      <c r="F147" s="345">
        <f t="shared" si="6"/>
        <v>0</v>
      </c>
    </row>
    <row r="148" spans="1:6" s="6" customFormat="1" ht="12" x14ac:dyDescent="0.2">
      <c r="A148" s="269">
        <v>11.54</v>
      </c>
      <c r="B148" s="401" t="s">
        <v>325</v>
      </c>
      <c r="C148" s="271" t="s">
        <v>192</v>
      </c>
      <c r="D148" s="272">
        <f>'11.00 Renovation'!C33</f>
        <v>0</v>
      </c>
      <c r="E148" s="273">
        <f>'11.00 Renovation'!D33</f>
        <v>15.81</v>
      </c>
      <c r="F148" s="274">
        <f t="shared" si="6"/>
        <v>0</v>
      </c>
    </row>
    <row r="149" spans="1:6" s="6" customFormat="1" ht="12" x14ac:dyDescent="0.2">
      <c r="A149" s="269">
        <v>11.55</v>
      </c>
      <c r="B149" s="401" t="s">
        <v>325</v>
      </c>
      <c r="C149" s="271" t="s">
        <v>380</v>
      </c>
      <c r="D149" s="272">
        <f>'11.00 Renovation'!C34</f>
        <v>0</v>
      </c>
      <c r="E149" s="273">
        <f>'11.00 Renovation'!D34</f>
        <v>4.18</v>
      </c>
      <c r="F149" s="274">
        <f t="shared" si="6"/>
        <v>0</v>
      </c>
    </row>
    <row r="150" spans="1:6" s="6" customFormat="1" ht="12" x14ac:dyDescent="0.2">
      <c r="A150" s="269">
        <v>11.56</v>
      </c>
      <c r="B150" s="401" t="s">
        <v>325</v>
      </c>
      <c r="C150" s="271" t="s">
        <v>237</v>
      </c>
      <c r="D150" s="293">
        <f>'11.00 Renovation'!C35</f>
        <v>0</v>
      </c>
      <c r="E150" s="273">
        <f>'11.00 Renovation'!D35</f>
        <v>5619</v>
      </c>
      <c r="F150" s="274">
        <f t="shared" si="6"/>
        <v>0</v>
      </c>
    </row>
    <row r="151" spans="1:6" s="6" customFormat="1" ht="22.5" customHeight="1" x14ac:dyDescent="0.2">
      <c r="A151" s="346">
        <v>11.6</v>
      </c>
      <c r="B151" s="401" t="s">
        <v>325</v>
      </c>
      <c r="C151" s="347" t="s">
        <v>65</v>
      </c>
      <c r="D151" s="348" t="s">
        <v>326</v>
      </c>
      <c r="E151" s="367" t="s">
        <v>326</v>
      </c>
      <c r="F151" s="368" t="s">
        <v>326</v>
      </c>
    </row>
    <row r="152" spans="1:6" s="6" customFormat="1" ht="12" x14ac:dyDescent="0.2">
      <c r="A152" s="269">
        <v>11.61</v>
      </c>
      <c r="B152" s="401" t="s">
        <v>325</v>
      </c>
      <c r="C152" s="271" t="s">
        <v>134</v>
      </c>
      <c r="D152" s="272">
        <f>'11.00 Renovation'!C37</f>
        <v>0</v>
      </c>
      <c r="E152" s="273">
        <f>'11.00 Renovation'!D37</f>
        <v>22.99</v>
      </c>
      <c r="F152" s="345">
        <f t="shared" ref="F152:F162" si="7">D152*E152</f>
        <v>0</v>
      </c>
    </row>
    <row r="153" spans="1:6" s="6" customFormat="1" ht="12" x14ac:dyDescent="0.2">
      <c r="A153" s="265">
        <v>11.62</v>
      </c>
      <c r="B153" s="401" t="s">
        <v>325</v>
      </c>
      <c r="C153" s="6" t="s">
        <v>238</v>
      </c>
      <c r="D153" s="266">
        <f>'11.00 Renovation'!C38</f>
        <v>0</v>
      </c>
      <c r="E153" s="291">
        <f>'11.00 Renovation'!D38</f>
        <v>10.26</v>
      </c>
      <c r="F153" s="344">
        <f t="shared" si="7"/>
        <v>0</v>
      </c>
    </row>
    <row r="154" spans="1:6" s="6" customFormat="1" ht="12" x14ac:dyDescent="0.2">
      <c r="A154" s="269">
        <v>11.63</v>
      </c>
      <c r="B154" s="401" t="s">
        <v>325</v>
      </c>
      <c r="C154" s="271" t="s">
        <v>169</v>
      </c>
      <c r="D154" s="293">
        <f>'11.00 Renovation'!C39</f>
        <v>0</v>
      </c>
      <c r="E154" s="273">
        <f>'11.00 Renovation'!D39</f>
        <v>3572.25</v>
      </c>
      <c r="F154" s="345">
        <f t="shared" si="7"/>
        <v>0</v>
      </c>
    </row>
    <row r="155" spans="1:6" s="6" customFormat="1" ht="12" x14ac:dyDescent="0.2">
      <c r="A155" s="269">
        <v>11.64</v>
      </c>
      <c r="B155" s="401" t="s">
        <v>325</v>
      </c>
      <c r="C155" s="271" t="s">
        <v>135</v>
      </c>
      <c r="D155" s="272">
        <f>'11.00 Renovation'!C40</f>
        <v>0</v>
      </c>
      <c r="E155" s="273">
        <f>'11.00 Renovation'!D40</f>
        <v>5.66</v>
      </c>
      <c r="F155" s="345">
        <f t="shared" si="7"/>
        <v>0</v>
      </c>
    </row>
    <row r="156" spans="1:6" s="6" customFormat="1" ht="12" x14ac:dyDescent="0.2">
      <c r="A156" s="269">
        <v>11.65</v>
      </c>
      <c r="B156" s="401" t="s">
        <v>325</v>
      </c>
      <c r="C156" s="271" t="s">
        <v>298</v>
      </c>
      <c r="D156" s="272">
        <f>'11.00 Renovation'!C41</f>
        <v>0</v>
      </c>
      <c r="E156" s="273">
        <f>'11.00 Renovation'!D41</f>
        <v>9.44</v>
      </c>
      <c r="F156" s="345">
        <f t="shared" si="7"/>
        <v>0</v>
      </c>
    </row>
    <row r="157" spans="1:6" s="6" customFormat="1" ht="12" x14ac:dyDescent="0.2">
      <c r="A157" s="269">
        <v>11.66</v>
      </c>
      <c r="B157" s="401" t="s">
        <v>325</v>
      </c>
      <c r="C157" s="271" t="s">
        <v>136</v>
      </c>
      <c r="D157" s="272">
        <f>'11.00 Renovation'!C42</f>
        <v>0</v>
      </c>
      <c r="E157" s="273">
        <f>'11.00 Renovation'!D42</f>
        <v>11.42</v>
      </c>
      <c r="F157" s="345">
        <f t="shared" si="7"/>
        <v>0</v>
      </c>
    </row>
    <row r="158" spans="1:6" s="6" customFormat="1" ht="12" x14ac:dyDescent="0.2">
      <c r="A158" s="269">
        <v>11.67</v>
      </c>
      <c r="B158" s="401" t="s">
        <v>325</v>
      </c>
      <c r="C158" s="271" t="s">
        <v>299</v>
      </c>
      <c r="D158" s="272">
        <f>'11.00 Renovation'!C43</f>
        <v>0</v>
      </c>
      <c r="E158" s="273">
        <f>'11.00 Renovation'!D43</f>
        <v>38.700000000000003</v>
      </c>
      <c r="F158" s="345">
        <f t="shared" si="7"/>
        <v>0</v>
      </c>
    </row>
    <row r="159" spans="1:6" s="6" customFormat="1" ht="12" x14ac:dyDescent="0.2">
      <c r="A159" s="269">
        <v>11.68</v>
      </c>
      <c r="B159" s="401" t="s">
        <v>325</v>
      </c>
      <c r="C159" s="271" t="s">
        <v>300</v>
      </c>
      <c r="D159" s="272">
        <f>'11.00 Renovation'!C44</f>
        <v>0</v>
      </c>
      <c r="E159" s="273">
        <f>'11.00 Renovation'!D44</f>
        <v>25.16</v>
      </c>
      <c r="F159" s="345">
        <f t="shared" si="7"/>
        <v>0</v>
      </c>
    </row>
    <row r="160" spans="1:6" s="6" customFormat="1" ht="12" x14ac:dyDescent="0.2">
      <c r="A160" s="269">
        <v>11.69</v>
      </c>
      <c r="B160" s="401" t="s">
        <v>325</v>
      </c>
      <c r="C160" s="271" t="s">
        <v>137</v>
      </c>
      <c r="D160" s="272">
        <f>'11.00 Renovation'!C45</f>
        <v>0</v>
      </c>
      <c r="E160" s="273">
        <f>'11.00 Renovation'!D45</f>
        <v>32.840000000000003</v>
      </c>
      <c r="F160" s="345">
        <f t="shared" si="7"/>
        <v>0</v>
      </c>
    </row>
    <row r="161" spans="1:6" s="6" customFormat="1" ht="12" x14ac:dyDescent="0.2">
      <c r="A161" s="269">
        <v>11.7</v>
      </c>
      <c r="B161" s="401" t="s">
        <v>325</v>
      </c>
      <c r="C161" s="271" t="s">
        <v>138</v>
      </c>
      <c r="D161" s="272">
        <f>'11.00 Renovation'!C46</f>
        <v>0</v>
      </c>
      <c r="E161" s="273">
        <f>'11.00 Renovation'!D46</f>
        <v>5.0199999999999996</v>
      </c>
      <c r="F161" s="345">
        <f t="shared" si="7"/>
        <v>0</v>
      </c>
    </row>
    <row r="162" spans="1:6" s="6" customFormat="1" ht="12" x14ac:dyDescent="0.2">
      <c r="A162" s="269">
        <v>11.71</v>
      </c>
      <c r="B162" s="401" t="s">
        <v>325</v>
      </c>
      <c r="C162" s="271" t="s">
        <v>139</v>
      </c>
      <c r="D162" s="272">
        <f>'11.00 Renovation'!C47</f>
        <v>0</v>
      </c>
      <c r="E162" s="273">
        <f>'11.00 Renovation'!D47</f>
        <v>8.2899999999999991</v>
      </c>
      <c r="F162" s="345">
        <f t="shared" si="7"/>
        <v>0</v>
      </c>
    </row>
    <row r="163" spans="1:6" s="6" customFormat="1" ht="22.5" customHeight="1" x14ac:dyDescent="0.2">
      <c r="A163" s="346">
        <v>11.8</v>
      </c>
      <c r="B163" s="401" t="s">
        <v>325</v>
      </c>
      <c r="C163" s="347" t="s">
        <v>68</v>
      </c>
      <c r="D163" s="348" t="s">
        <v>326</v>
      </c>
      <c r="E163" s="367" t="s">
        <v>326</v>
      </c>
      <c r="F163" s="368" t="s">
        <v>326</v>
      </c>
    </row>
    <row r="164" spans="1:6" s="6" customFormat="1" ht="12" x14ac:dyDescent="0.2">
      <c r="A164" s="265">
        <v>11.81</v>
      </c>
      <c r="B164" s="401" t="s">
        <v>325</v>
      </c>
      <c r="C164" s="6" t="s">
        <v>140</v>
      </c>
      <c r="D164" s="369">
        <f>'11.00 Renovation'!C49</f>
        <v>0</v>
      </c>
      <c r="E164" s="291">
        <f>'11.00 Renovation'!D49</f>
        <v>1921</v>
      </c>
      <c r="F164" s="344">
        <f t="shared" ref="F164:F172" si="8">D164*E164</f>
        <v>0</v>
      </c>
    </row>
    <row r="165" spans="1:6" s="6" customFormat="1" ht="12" x14ac:dyDescent="0.2">
      <c r="A165" s="269">
        <v>11.82</v>
      </c>
      <c r="B165" s="401" t="s">
        <v>325</v>
      </c>
      <c r="C165" s="271" t="s">
        <v>141</v>
      </c>
      <c r="D165" s="293">
        <f>'11.00 Renovation'!C50</f>
        <v>0</v>
      </c>
      <c r="E165" s="273">
        <f>'11.00 Renovation'!D50</f>
        <v>197.23</v>
      </c>
      <c r="F165" s="345">
        <f t="shared" si="8"/>
        <v>0</v>
      </c>
    </row>
    <row r="166" spans="1:6" s="6" customFormat="1" ht="12" x14ac:dyDescent="0.2">
      <c r="A166" s="269">
        <v>11.83</v>
      </c>
      <c r="B166" s="401" t="s">
        <v>325</v>
      </c>
      <c r="C166" s="271" t="s">
        <v>69</v>
      </c>
      <c r="D166" s="293">
        <f>'11.00 Renovation'!C51</f>
        <v>0</v>
      </c>
      <c r="E166" s="273">
        <f>'11.00 Renovation'!D51</f>
        <v>11012.3</v>
      </c>
      <c r="F166" s="345">
        <f t="shared" si="8"/>
        <v>0</v>
      </c>
    </row>
    <row r="167" spans="1:6" s="6" customFormat="1" ht="12" customHeight="1" x14ac:dyDescent="0.2">
      <c r="A167" s="269">
        <v>11.84</v>
      </c>
      <c r="B167" s="401" t="s">
        <v>325</v>
      </c>
      <c r="C167" s="271" t="s">
        <v>154</v>
      </c>
      <c r="D167" s="293">
        <f>'11.00 Renovation'!C52</f>
        <v>0</v>
      </c>
      <c r="E167" s="273">
        <f>'11.00 Renovation'!D52</f>
        <v>36194</v>
      </c>
      <c r="F167" s="345">
        <f t="shared" si="8"/>
        <v>0</v>
      </c>
    </row>
    <row r="168" spans="1:6" s="6" customFormat="1" ht="12" x14ac:dyDescent="0.2">
      <c r="A168" s="269">
        <v>11.85</v>
      </c>
      <c r="B168" s="401" t="s">
        <v>325</v>
      </c>
      <c r="C168" s="271" t="s">
        <v>242</v>
      </c>
      <c r="D168" s="370">
        <f>'11.00 Renovation'!C53</f>
        <v>0</v>
      </c>
      <c r="E168" s="273">
        <f>'11.00 Renovation'!D53</f>
        <v>356.39</v>
      </c>
      <c r="F168" s="345">
        <f t="shared" si="8"/>
        <v>0</v>
      </c>
    </row>
    <row r="169" spans="1:6" s="6" customFormat="1" ht="12" x14ac:dyDescent="0.2">
      <c r="A169" s="269">
        <v>11.86</v>
      </c>
      <c r="B169" s="401" t="s">
        <v>325</v>
      </c>
      <c r="C169" s="271" t="s">
        <v>70</v>
      </c>
      <c r="D169" s="272">
        <f>'11.00 Renovation'!C54</f>
        <v>0</v>
      </c>
      <c r="E169" s="273">
        <f>'11.00 Renovation'!D54</f>
        <v>21.29</v>
      </c>
      <c r="F169" s="345">
        <f t="shared" si="8"/>
        <v>0</v>
      </c>
    </row>
    <row r="170" spans="1:6" s="6" customFormat="1" ht="24" customHeight="1" x14ac:dyDescent="0.2">
      <c r="A170" s="351">
        <v>11.87</v>
      </c>
      <c r="B170" s="412" t="s">
        <v>325</v>
      </c>
      <c r="C170" s="353" t="s">
        <v>71</v>
      </c>
      <c r="D170" s="307">
        <f>'11.00 Renovation'!C55</f>
        <v>0</v>
      </c>
      <c r="E170" s="294">
        <f>'11.00 Renovation'!D55</f>
        <v>401.31</v>
      </c>
      <c r="F170" s="354">
        <f t="shared" si="8"/>
        <v>0</v>
      </c>
    </row>
    <row r="171" spans="1:6" s="6" customFormat="1" ht="12" x14ac:dyDescent="0.2">
      <c r="A171" s="269">
        <v>11.88</v>
      </c>
      <c r="B171" s="401" t="s">
        <v>325</v>
      </c>
      <c r="C171" s="271" t="s">
        <v>72</v>
      </c>
      <c r="D171" s="371">
        <f>'11.00 Renovation'!C56</f>
        <v>0</v>
      </c>
      <c r="E171" s="273">
        <f>'11.00 Renovation'!D56</f>
        <v>274.64999999999998</v>
      </c>
      <c r="F171" s="345">
        <f t="shared" si="8"/>
        <v>0</v>
      </c>
    </row>
    <row r="172" spans="1:6" s="6" customFormat="1" ht="12" x14ac:dyDescent="0.2">
      <c r="A172" s="269">
        <v>11.89</v>
      </c>
      <c r="B172" s="401" t="s">
        <v>325</v>
      </c>
      <c r="C172" s="271" t="s">
        <v>243</v>
      </c>
      <c r="D172" s="272">
        <f>'11.00 Renovation'!C57</f>
        <v>0</v>
      </c>
      <c r="E172" s="273">
        <f>'11.00 Renovation'!D57</f>
        <v>34.869999999999997</v>
      </c>
      <c r="F172" s="345">
        <f t="shared" si="8"/>
        <v>0</v>
      </c>
    </row>
    <row r="173" spans="1:6" s="6" customFormat="1" ht="12" x14ac:dyDescent="0.2">
      <c r="A173" s="269">
        <v>11.9</v>
      </c>
      <c r="B173" s="270"/>
      <c r="C173" s="271" t="s">
        <v>62</v>
      </c>
      <c r="D173" s="372">
        <f>'11.00 Renovation'!C58</f>
        <v>1</v>
      </c>
      <c r="E173" s="273">
        <f>'11.00 Renovation'!D58</f>
        <v>0</v>
      </c>
      <c r="F173" s="345">
        <f>D173*E173</f>
        <v>0</v>
      </c>
    </row>
    <row r="174" spans="1:6" s="6" customFormat="1" ht="24" customHeight="1" x14ac:dyDescent="0.2">
      <c r="A174" s="373">
        <v>11.1</v>
      </c>
      <c r="B174" s="374" t="s">
        <v>325</v>
      </c>
      <c r="C174" s="355" t="s">
        <v>73</v>
      </c>
      <c r="D174" s="348" t="s">
        <v>326</v>
      </c>
      <c r="E174" s="367" t="s">
        <v>326</v>
      </c>
      <c r="F174" s="368" t="s">
        <v>326</v>
      </c>
    </row>
    <row r="175" spans="1:6" s="6" customFormat="1" ht="12" x14ac:dyDescent="0.2">
      <c r="A175" s="286">
        <v>11.101000000000001</v>
      </c>
      <c r="B175" s="401" t="s">
        <v>325</v>
      </c>
      <c r="C175" s="271" t="s">
        <v>199</v>
      </c>
      <c r="D175" s="293">
        <f>'11.00 Renovation'!C60</f>
        <v>0</v>
      </c>
      <c r="E175" s="273">
        <f>'11.00 Renovation'!D60</f>
        <v>184248</v>
      </c>
      <c r="F175" s="345">
        <f>D175*E175</f>
        <v>0</v>
      </c>
    </row>
    <row r="176" spans="1:6" s="6" customFormat="1" ht="12" x14ac:dyDescent="0.2">
      <c r="A176" s="288">
        <v>11.102</v>
      </c>
      <c r="B176" s="401" t="s">
        <v>325</v>
      </c>
      <c r="C176" s="6" t="s">
        <v>244</v>
      </c>
      <c r="D176" s="293">
        <f>'11.00 Renovation'!C61</f>
        <v>0</v>
      </c>
      <c r="E176" s="273">
        <f>'11.00 Renovation'!D61</f>
        <v>25696</v>
      </c>
      <c r="F176" s="345">
        <f>D176*E176</f>
        <v>0</v>
      </c>
    </row>
    <row r="177" spans="1:6" s="6" customFormat="1" ht="12" x14ac:dyDescent="0.2">
      <c r="A177" s="310">
        <v>11.103</v>
      </c>
      <c r="B177" s="401" t="s">
        <v>325</v>
      </c>
      <c r="C177" s="311" t="s">
        <v>74</v>
      </c>
      <c r="D177" s="375">
        <f>'11.00 Renovation'!C62</f>
        <v>1</v>
      </c>
      <c r="E177" s="365">
        <f>'11.00 Renovation'!D62</f>
        <v>0</v>
      </c>
      <c r="F177" s="366">
        <f>D177*E177</f>
        <v>0</v>
      </c>
    </row>
    <row r="178" spans="1:6" s="6" customFormat="1" ht="24" customHeight="1" x14ac:dyDescent="0.2">
      <c r="A178" s="376">
        <v>11.11</v>
      </c>
      <c r="B178" s="377" t="s">
        <v>325</v>
      </c>
      <c r="C178" s="347" t="s">
        <v>75</v>
      </c>
      <c r="D178" s="348" t="s">
        <v>326</v>
      </c>
      <c r="E178" s="367" t="s">
        <v>326</v>
      </c>
      <c r="F178" s="368" t="s">
        <v>326</v>
      </c>
    </row>
    <row r="179" spans="1:6" s="6" customFormat="1" ht="12" x14ac:dyDescent="0.2">
      <c r="A179" s="288">
        <v>11.111000000000001</v>
      </c>
      <c r="B179" s="401" t="s">
        <v>325</v>
      </c>
      <c r="C179" s="6" t="s">
        <v>463</v>
      </c>
      <c r="D179" s="369">
        <f>'11.00 Renovation'!C64</f>
        <v>0</v>
      </c>
      <c r="E179" s="291">
        <f>'11.00 Renovation'!D64</f>
        <v>2599.1999999999998</v>
      </c>
      <c r="F179" s="344">
        <f t="shared" ref="F179:F199" si="9">D179*E179</f>
        <v>0</v>
      </c>
    </row>
    <row r="180" spans="1:6" s="6" customFormat="1" ht="12" x14ac:dyDescent="0.2">
      <c r="A180" s="286">
        <v>11.112</v>
      </c>
      <c r="B180" s="401" t="s">
        <v>325</v>
      </c>
      <c r="C180" s="271" t="s">
        <v>464</v>
      </c>
      <c r="D180" s="272">
        <f>'11.00 Renovation'!C65</f>
        <v>0</v>
      </c>
      <c r="E180" s="273">
        <f>'11.00 Renovation'!D65</f>
        <v>16.45</v>
      </c>
      <c r="F180" s="345">
        <f t="shared" si="9"/>
        <v>0</v>
      </c>
    </row>
    <row r="181" spans="1:6" s="6" customFormat="1" ht="12" x14ac:dyDescent="0.2">
      <c r="A181" s="286">
        <v>11.113</v>
      </c>
      <c r="B181" s="401" t="s">
        <v>325</v>
      </c>
      <c r="C181" s="271" t="s">
        <v>246</v>
      </c>
      <c r="D181" s="272">
        <f>'11.00 Renovation'!C66</f>
        <v>0</v>
      </c>
      <c r="E181" s="273">
        <f>'11.00 Renovation'!D66</f>
        <v>4.9000000000000004</v>
      </c>
      <c r="F181" s="345">
        <f t="shared" si="9"/>
        <v>0</v>
      </c>
    </row>
    <row r="182" spans="1:6" s="6" customFormat="1" ht="12" x14ac:dyDescent="0.2">
      <c r="A182" s="286">
        <v>11.114000000000001</v>
      </c>
      <c r="B182" s="401" t="s">
        <v>325</v>
      </c>
      <c r="C182" s="271" t="s">
        <v>245</v>
      </c>
      <c r="D182" s="272">
        <f>'11.00 Renovation'!C67</f>
        <v>0</v>
      </c>
      <c r="E182" s="273">
        <f>'11.00 Renovation'!D67</f>
        <v>6.24</v>
      </c>
      <c r="F182" s="345">
        <f t="shared" si="9"/>
        <v>0</v>
      </c>
    </row>
    <row r="183" spans="1:6" s="6" customFormat="1" ht="12" x14ac:dyDescent="0.2">
      <c r="A183" s="286">
        <v>11.115</v>
      </c>
      <c r="B183" s="401" t="s">
        <v>325</v>
      </c>
      <c r="C183" s="271" t="s">
        <v>142</v>
      </c>
      <c r="D183" s="272">
        <f>'11.00 Renovation'!C68</f>
        <v>0</v>
      </c>
      <c r="E183" s="273">
        <f>'11.00 Renovation'!D68</f>
        <v>17.43</v>
      </c>
      <c r="F183" s="345">
        <f t="shared" si="9"/>
        <v>0</v>
      </c>
    </row>
    <row r="184" spans="1:6" s="6" customFormat="1" ht="12" x14ac:dyDescent="0.2">
      <c r="A184" s="286">
        <v>11.116</v>
      </c>
      <c r="B184" s="401" t="s">
        <v>325</v>
      </c>
      <c r="C184" s="271" t="s">
        <v>247</v>
      </c>
      <c r="D184" s="378">
        <f>'11.00 Renovation'!C69</f>
        <v>0</v>
      </c>
      <c r="E184" s="273">
        <f>'11.00 Renovation'!D69</f>
        <v>87.6</v>
      </c>
      <c r="F184" s="345">
        <f t="shared" si="9"/>
        <v>0</v>
      </c>
    </row>
    <row r="185" spans="1:6" s="6" customFormat="1" ht="12" x14ac:dyDescent="0.2">
      <c r="A185" s="286">
        <v>11.117000000000001</v>
      </c>
      <c r="B185" s="401" t="s">
        <v>325</v>
      </c>
      <c r="C185" s="271" t="s">
        <v>248</v>
      </c>
      <c r="D185" s="293">
        <f>'11.00 Renovation'!C70</f>
        <v>0</v>
      </c>
      <c r="E185" s="273">
        <f>'11.00 Renovation'!D70</f>
        <v>4189</v>
      </c>
      <c r="F185" s="345">
        <f t="shared" si="9"/>
        <v>0</v>
      </c>
    </row>
    <row r="186" spans="1:6" s="6" customFormat="1" ht="12" x14ac:dyDescent="0.2">
      <c r="A186" s="286">
        <v>11.118</v>
      </c>
      <c r="B186" s="401" t="s">
        <v>325</v>
      </c>
      <c r="C186" s="271" t="s">
        <v>249</v>
      </c>
      <c r="D186" s="443">
        <f>'11.00 Renovation'!C71</f>
        <v>0</v>
      </c>
      <c r="E186" s="273">
        <f>'11.00 Renovation'!D71</f>
        <v>110.45</v>
      </c>
      <c r="F186" s="345">
        <f t="shared" si="9"/>
        <v>0</v>
      </c>
    </row>
    <row r="187" spans="1:6" s="6" customFormat="1" ht="12" x14ac:dyDescent="0.2">
      <c r="A187" s="286">
        <v>11.119</v>
      </c>
      <c r="B187" s="401" t="s">
        <v>325</v>
      </c>
      <c r="C187" s="271" t="s">
        <v>143</v>
      </c>
      <c r="D187" s="272">
        <f>'11.00 Renovation'!C72</f>
        <v>0</v>
      </c>
      <c r="E187" s="273">
        <f>'11.00 Renovation'!D72</f>
        <v>47.56</v>
      </c>
      <c r="F187" s="345">
        <f t="shared" si="9"/>
        <v>0</v>
      </c>
    </row>
    <row r="188" spans="1:6" s="6" customFormat="1" ht="12" x14ac:dyDescent="0.2">
      <c r="A188" s="286">
        <v>11.12</v>
      </c>
      <c r="B188" s="401" t="s">
        <v>325</v>
      </c>
      <c r="C188" s="271" t="s">
        <v>250</v>
      </c>
      <c r="D188" s="272">
        <f>'11.00 Renovation'!C73</f>
        <v>0</v>
      </c>
      <c r="E188" s="273">
        <f>'11.00 Renovation'!D73</f>
        <v>17.48</v>
      </c>
      <c r="F188" s="345">
        <f t="shared" si="9"/>
        <v>0</v>
      </c>
    </row>
    <row r="189" spans="1:6" s="6" customFormat="1" ht="12" x14ac:dyDescent="0.2">
      <c r="A189" s="286">
        <v>11.121</v>
      </c>
      <c r="B189" s="401" t="s">
        <v>325</v>
      </c>
      <c r="C189" s="271" t="s">
        <v>76</v>
      </c>
      <c r="D189" s="293">
        <f>'11.00 Renovation'!C74</f>
        <v>0</v>
      </c>
      <c r="E189" s="273">
        <f>'11.00 Renovation'!D74</f>
        <v>15920</v>
      </c>
      <c r="F189" s="345">
        <f t="shared" si="9"/>
        <v>0</v>
      </c>
    </row>
    <row r="190" spans="1:6" s="6" customFormat="1" ht="12" x14ac:dyDescent="0.2">
      <c r="A190" s="286">
        <v>11.122</v>
      </c>
      <c r="B190" s="401" t="s">
        <v>325</v>
      </c>
      <c r="C190" s="271" t="s">
        <v>77</v>
      </c>
      <c r="D190" s="272">
        <f>'11.00 Renovation'!C75</f>
        <v>0</v>
      </c>
      <c r="E190" s="273">
        <f>'11.00 Renovation'!D75</f>
        <v>3.1</v>
      </c>
      <c r="F190" s="345">
        <f t="shared" si="9"/>
        <v>0</v>
      </c>
    </row>
    <row r="191" spans="1:6" s="6" customFormat="1" ht="12" x14ac:dyDescent="0.2">
      <c r="A191" s="286">
        <v>11.122999999999999</v>
      </c>
      <c r="B191" s="401" t="s">
        <v>325</v>
      </c>
      <c r="C191" s="271" t="s">
        <v>251</v>
      </c>
      <c r="D191" s="272">
        <f>'11.00 Renovation'!C76</f>
        <v>0</v>
      </c>
      <c r="E191" s="273">
        <f>'11.00 Renovation'!D76</f>
        <v>13.53</v>
      </c>
      <c r="F191" s="345">
        <f t="shared" si="9"/>
        <v>0</v>
      </c>
    </row>
    <row r="192" spans="1:6" s="6" customFormat="1" ht="12" x14ac:dyDescent="0.2">
      <c r="A192" s="286">
        <v>11.124000000000001</v>
      </c>
      <c r="B192" s="401"/>
      <c r="C192" s="271" t="str">
        <f>'11.00 Renovation'!B77</f>
        <v>Replace DDC Headend Equipment</v>
      </c>
      <c r="D192" s="272">
        <f>'11.00 Renovation'!C77</f>
        <v>0</v>
      </c>
      <c r="E192" s="273">
        <f>'11.00 Renovation'!D77</f>
        <v>85117</v>
      </c>
      <c r="F192" s="345">
        <f>D192*E192</f>
        <v>0</v>
      </c>
    </row>
    <row r="193" spans="1:6" s="6" customFormat="1" ht="12" x14ac:dyDescent="0.2">
      <c r="A193" s="286">
        <v>11.125</v>
      </c>
      <c r="B193" s="401" t="s">
        <v>325</v>
      </c>
      <c r="C193" s="271" t="s">
        <v>252</v>
      </c>
      <c r="D193" s="272">
        <f>'11.00 Renovation'!C78</f>
        <v>0</v>
      </c>
      <c r="E193" s="273">
        <f>'11.00 Renovation'!D78</f>
        <v>1.3</v>
      </c>
      <c r="F193" s="345">
        <f t="shared" si="9"/>
        <v>0</v>
      </c>
    </row>
    <row r="194" spans="1:6" s="6" customFormat="1" ht="12" x14ac:dyDescent="0.2">
      <c r="A194" s="286">
        <v>11.125999999999999</v>
      </c>
      <c r="B194" s="401" t="s">
        <v>325</v>
      </c>
      <c r="C194" s="271" t="s">
        <v>78</v>
      </c>
      <c r="D194" s="272">
        <f>'11.00 Renovation'!C79</f>
        <v>0</v>
      </c>
      <c r="E194" s="273">
        <f>'11.00 Renovation'!D79</f>
        <v>11.21</v>
      </c>
      <c r="F194" s="345">
        <f t="shared" si="9"/>
        <v>0</v>
      </c>
    </row>
    <row r="195" spans="1:6" s="6" customFormat="1" ht="12" x14ac:dyDescent="0.2">
      <c r="A195" s="286">
        <v>11.127000000000001</v>
      </c>
      <c r="B195" s="401" t="s">
        <v>325</v>
      </c>
      <c r="C195" s="271" t="s">
        <v>253</v>
      </c>
      <c r="D195" s="272">
        <f>'11.00 Renovation'!C80</f>
        <v>0</v>
      </c>
      <c r="E195" s="273">
        <f>'11.00 Renovation'!D80</f>
        <v>37.24</v>
      </c>
      <c r="F195" s="345">
        <f t="shared" si="9"/>
        <v>0</v>
      </c>
    </row>
    <row r="196" spans="1:6" s="6" customFormat="1" ht="12" x14ac:dyDescent="0.2">
      <c r="A196" s="286">
        <v>11.128</v>
      </c>
      <c r="B196" s="401" t="s">
        <v>325</v>
      </c>
      <c r="C196" s="287" t="s">
        <v>254</v>
      </c>
      <c r="D196" s="293">
        <f>'11.00 Renovation'!C81</f>
        <v>0</v>
      </c>
      <c r="E196" s="273">
        <f>'11.00 Renovation'!D81</f>
        <v>120450</v>
      </c>
      <c r="F196" s="345">
        <f t="shared" si="9"/>
        <v>0</v>
      </c>
    </row>
    <row r="197" spans="1:6" s="6" customFormat="1" ht="12" x14ac:dyDescent="0.2">
      <c r="A197" s="286">
        <v>11.129</v>
      </c>
      <c r="B197" s="401" t="s">
        <v>325</v>
      </c>
      <c r="C197" s="287" t="s">
        <v>255</v>
      </c>
      <c r="D197" s="293">
        <f>'11.00 Renovation'!C82</f>
        <v>0</v>
      </c>
      <c r="E197" s="273">
        <f>'11.00 Renovation'!D82</f>
        <v>58787</v>
      </c>
      <c r="F197" s="345">
        <f t="shared" si="9"/>
        <v>0</v>
      </c>
    </row>
    <row r="198" spans="1:6" s="6" customFormat="1" ht="12" x14ac:dyDescent="0.2">
      <c r="A198" s="310">
        <v>11.13</v>
      </c>
      <c r="B198" s="401" t="s">
        <v>325</v>
      </c>
      <c r="C198" s="271" t="s">
        <v>256</v>
      </c>
      <c r="D198" s="292">
        <f>'11.00 Renovation'!C83</f>
        <v>0</v>
      </c>
      <c r="E198" s="273">
        <f>'11.00 Renovation'!D83</f>
        <v>9.84</v>
      </c>
      <c r="F198" s="345">
        <f t="shared" si="9"/>
        <v>0</v>
      </c>
    </row>
    <row r="199" spans="1:6" s="6" customFormat="1" ht="12" x14ac:dyDescent="0.2">
      <c r="A199" s="310">
        <v>11.131</v>
      </c>
      <c r="B199" s="401" t="s">
        <v>325</v>
      </c>
      <c r="C199" s="311" t="s">
        <v>79</v>
      </c>
      <c r="D199" s="375">
        <f>'11.00 Renovation'!C84</f>
        <v>1</v>
      </c>
      <c r="E199" s="365">
        <f>'11.00 Renovation'!D84</f>
        <v>0</v>
      </c>
      <c r="F199" s="366">
        <f t="shared" si="9"/>
        <v>0</v>
      </c>
    </row>
    <row r="200" spans="1:6" s="6" customFormat="1" ht="24" customHeight="1" x14ac:dyDescent="0.2">
      <c r="A200" s="376">
        <v>11.14</v>
      </c>
      <c r="B200" s="377" t="s">
        <v>325</v>
      </c>
      <c r="C200" s="347" t="s">
        <v>80</v>
      </c>
      <c r="D200" s="348" t="s">
        <v>326</v>
      </c>
      <c r="E200" s="367" t="s">
        <v>326</v>
      </c>
      <c r="F200" s="368" t="s">
        <v>326</v>
      </c>
    </row>
    <row r="201" spans="1:6" s="6" customFormat="1" ht="12" x14ac:dyDescent="0.2">
      <c r="A201" s="288">
        <v>11.141</v>
      </c>
      <c r="B201" s="401" t="s">
        <v>325</v>
      </c>
      <c r="C201" s="6" t="s">
        <v>170</v>
      </c>
      <c r="D201" s="369">
        <f>'11.00 Renovation'!C86</f>
        <v>0</v>
      </c>
      <c r="E201" s="291">
        <f>'11.00 Renovation'!D86</f>
        <v>150033</v>
      </c>
      <c r="F201" s="344">
        <f t="shared" ref="F201:F210" si="10">D201*E201</f>
        <v>0</v>
      </c>
    </row>
    <row r="202" spans="1:6" s="6" customFormat="1" ht="12" x14ac:dyDescent="0.2">
      <c r="A202" s="286">
        <v>11.141999999999999</v>
      </c>
      <c r="B202" s="401" t="s">
        <v>325</v>
      </c>
      <c r="C202" s="271" t="s">
        <v>378</v>
      </c>
      <c r="D202" s="293">
        <f>'11.00 Renovation'!C87</f>
        <v>0</v>
      </c>
      <c r="E202" s="273">
        <f>'11.00 Renovation'!D87</f>
        <v>68068</v>
      </c>
      <c r="F202" s="345">
        <f t="shared" si="10"/>
        <v>0</v>
      </c>
    </row>
    <row r="203" spans="1:6" s="6" customFormat="1" ht="12" x14ac:dyDescent="0.2">
      <c r="A203" s="286">
        <v>11.143000000000001</v>
      </c>
      <c r="B203" s="401" t="s">
        <v>325</v>
      </c>
      <c r="C203" s="271" t="s">
        <v>144</v>
      </c>
      <c r="D203" s="293">
        <f>'11.00 Renovation'!C88</f>
        <v>0</v>
      </c>
      <c r="E203" s="273">
        <f>'11.00 Renovation'!D88</f>
        <v>12847</v>
      </c>
      <c r="F203" s="345">
        <f t="shared" si="10"/>
        <v>0</v>
      </c>
    </row>
    <row r="204" spans="1:6" s="6" customFormat="1" ht="12" x14ac:dyDescent="0.2">
      <c r="A204" s="286">
        <v>11.144</v>
      </c>
      <c r="B204" s="401" t="s">
        <v>325</v>
      </c>
      <c r="C204" s="271" t="s">
        <v>145</v>
      </c>
      <c r="D204" s="272">
        <f>'11.00 Renovation'!C89</f>
        <v>0</v>
      </c>
      <c r="E204" s="273">
        <f>'11.00 Renovation'!D89</f>
        <v>14.52</v>
      </c>
      <c r="F204" s="345">
        <f t="shared" si="10"/>
        <v>0</v>
      </c>
    </row>
    <row r="205" spans="1:6" s="6" customFormat="1" ht="12" x14ac:dyDescent="0.2">
      <c r="A205" s="305">
        <v>11.145</v>
      </c>
      <c r="B205" s="401" t="s">
        <v>325</v>
      </c>
      <c r="C205" s="271" t="s">
        <v>146</v>
      </c>
      <c r="D205" s="272">
        <f>'11.00 Renovation'!C90</f>
        <v>0</v>
      </c>
      <c r="E205" s="273">
        <f>'11.00 Renovation'!D90</f>
        <v>8.14</v>
      </c>
      <c r="F205" s="345">
        <f t="shared" si="10"/>
        <v>0</v>
      </c>
    </row>
    <row r="206" spans="1:6" s="6" customFormat="1" ht="12" x14ac:dyDescent="0.2">
      <c r="A206" s="305">
        <v>11.146000000000001</v>
      </c>
      <c r="B206" s="401" t="s">
        <v>325</v>
      </c>
      <c r="C206" s="271" t="s">
        <v>193</v>
      </c>
      <c r="D206" s="272">
        <f>'11.00 Renovation'!C91</f>
        <v>0</v>
      </c>
      <c r="E206" s="273">
        <f>'11.00 Renovation'!D91</f>
        <v>1.6</v>
      </c>
      <c r="F206" s="345">
        <f t="shared" si="10"/>
        <v>0</v>
      </c>
    </row>
    <row r="207" spans="1:6" s="6" customFormat="1" ht="12" x14ac:dyDescent="0.2">
      <c r="A207" s="286">
        <v>11.147</v>
      </c>
      <c r="B207" s="401" t="s">
        <v>325</v>
      </c>
      <c r="C207" s="271" t="s">
        <v>81</v>
      </c>
      <c r="D207" s="272">
        <f>'11.00 Renovation'!C92</f>
        <v>0</v>
      </c>
      <c r="E207" s="273">
        <f>'11.00 Renovation'!D92</f>
        <v>3.74</v>
      </c>
      <c r="F207" s="345">
        <f t="shared" si="10"/>
        <v>0</v>
      </c>
    </row>
    <row r="208" spans="1:6" s="6" customFormat="1" ht="12" customHeight="1" x14ac:dyDescent="0.2">
      <c r="A208" s="286">
        <v>11.148</v>
      </c>
      <c r="B208" s="401" t="s">
        <v>325</v>
      </c>
      <c r="C208" s="271" t="s">
        <v>153</v>
      </c>
      <c r="D208" s="290">
        <f>'11.00 Renovation'!C93</f>
        <v>0</v>
      </c>
      <c r="E208" s="273">
        <f>'11.00 Renovation'!D93</f>
        <v>2070.0300000000002</v>
      </c>
      <c r="F208" s="345">
        <f t="shared" si="10"/>
        <v>0</v>
      </c>
    </row>
    <row r="209" spans="1:6" s="6" customFormat="1" ht="12" customHeight="1" x14ac:dyDescent="0.2">
      <c r="A209" s="286">
        <v>11.148999999999999</v>
      </c>
      <c r="B209" s="401" t="s">
        <v>325</v>
      </c>
      <c r="C209" s="271" t="s">
        <v>356</v>
      </c>
      <c r="D209" s="290">
        <f>'11.00 Renovation'!C94</f>
        <v>0</v>
      </c>
      <c r="E209" s="273">
        <f>'11.00 Renovation'!D94</f>
        <v>1964.36</v>
      </c>
      <c r="F209" s="345">
        <f t="shared" si="10"/>
        <v>0</v>
      </c>
    </row>
    <row r="210" spans="1:6" s="6" customFormat="1" ht="12" x14ac:dyDescent="0.2">
      <c r="A210" s="379">
        <v>11.15</v>
      </c>
      <c r="B210" s="402" t="s">
        <v>325</v>
      </c>
      <c r="C210" s="276" t="s">
        <v>321</v>
      </c>
      <c r="D210" s="442">
        <f>'11.00 Renovation'!C95</f>
        <v>0</v>
      </c>
      <c r="E210" s="278">
        <f>'11.00 Renovation'!D95</f>
        <v>2494.17</v>
      </c>
      <c r="F210" s="380">
        <f t="shared" si="10"/>
        <v>0</v>
      </c>
    </row>
    <row r="211" spans="1:6" s="6" customFormat="1" ht="24" customHeight="1" x14ac:dyDescent="0.2">
      <c r="A211" s="426">
        <v>11.16</v>
      </c>
      <c r="B211" s="427" t="s">
        <v>325</v>
      </c>
      <c r="C211" s="359" t="s">
        <v>258</v>
      </c>
      <c r="D211" s="360" t="s">
        <v>326</v>
      </c>
      <c r="E211" s="361" t="s">
        <v>326</v>
      </c>
      <c r="F211" s="428" t="s">
        <v>326</v>
      </c>
    </row>
    <row r="212" spans="1:6" s="6" customFormat="1" ht="12" x14ac:dyDescent="0.2">
      <c r="A212" s="286">
        <v>11.161</v>
      </c>
      <c r="B212" s="401" t="s">
        <v>325</v>
      </c>
      <c r="C212" s="271" t="s">
        <v>167</v>
      </c>
      <c r="D212" s="272">
        <f>'11.00 Renovation'!C97</f>
        <v>0</v>
      </c>
      <c r="E212" s="273">
        <f>'11.00 Renovation'!D97</f>
        <v>2.92</v>
      </c>
      <c r="F212" s="345">
        <f t="shared" ref="F212:F217" si="11">D212*E212</f>
        <v>0</v>
      </c>
    </row>
    <row r="213" spans="1:6" s="6" customFormat="1" ht="12" x14ac:dyDescent="0.2">
      <c r="A213" s="288">
        <v>11.162000000000001</v>
      </c>
      <c r="B213" s="401" t="s">
        <v>325</v>
      </c>
      <c r="C213" s="6" t="s">
        <v>257</v>
      </c>
      <c r="D213" s="369">
        <f>'11.00 Renovation'!C98</f>
        <v>0</v>
      </c>
      <c r="E213" s="291">
        <f>'11.00 Renovation'!D98</f>
        <v>13856</v>
      </c>
      <c r="F213" s="344">
        <f t="shared" si="11"/>
        <v>0</v>
      </c>
    </row>
    <row r="214" spans="1:6" s="6" customFormat="1" ht="12" x14ac:dyDescent="0.2">
      <c r="A214" s="286">
        <v>11.163</v>
      </c>
      <c r="B214" s="401" t="s">
        <v>325</v>
      </c>
      <c r="C214" s="271" t="s">
        <v>82</v>
      </c>
      <c r="D214" s="272">
        <f>'11.00 Renovation'!C99</f>
        <v>0</v>
      </c>
      <c r="E214" s="273">
        <f>'11.00 Renovation'!D99</f>
        <v>1.76</v>
      </c>
      <c r="F214" s="345">
        <f t="shared" si="11"/>
        <v>0</v>
      </c>
    </row>
    <row r="215" spans="1:6" s="6" customFormat="1" ht="12" x14ac:dyDescent="0.2">
      <c r="A215" s="286">
        <v>11.164</v>
      </c>
      <c r="B215" s="401" t="s">
        <v>325</v>
      </c>
      <c r="C215" s="271" t="s">
        <v>187</v>
      </c>
      <c r="D215" s="272">
        <f>'11.00 Renovation'!C100</f>
        <v>0</v>
      </c>
      <c r="E215" s="273">
        <f>'11.00 Renovation'!D100</f>
        <v>6.93</v>
      </c>
      <c r="F215" s="345">
        <f t="shared" si="11"/>
        <v>0</v>
      </c>
    </row>
    <row r="216" spans="1:6" s="6" customFormat="1" ht="12" x14ac:dyDescent="0.2">
      <c r="A216" s="286">
        <v>11.164999999999999</v>
      </c>
      <c r="B216" s="401" t="s">
        <v>325</v>
      </c>
      <c r="C216" s="271" t="s">
        <v>83</v>
      </c>
      <c r="D216" s="293">
        <f>'11.00 Renovation'!C101</f>
        <v>0</v>
      </c>
      <c r="E216" s="273">
        <f>'11.00 Renovation'!D101</f>
        <v>57132</v>
      </c>
      <c r="F216" s="345">
        <f t="shared" si="11"/>
        <v>0</v>
      </c>
    </row>
    <row r="217" spans="1:6" s="6" customFormat="1" ht="12" x14ac:dyDescent="0.2">
      <c r="A217" s="286">
        <v>11.166</v>
      </c>
      <c r="B217" s="401" t="s">
        <v>325</v>
      </c>
      <c r="C217" s="271" t="s">
        <v>84</v>
      </c>
      <c r="D217" s="293">
        <f>'11.00 Renovation'!C102</f>
        <v>0</v>
      </c>
      <c r="E217" s="273">
        <f>'11.00 Renovation'!D102</f>
        <v>18327</v>
      </c>
      <c r="F217" s="345">
        <f t="shared" si="11"/>
        <v>0</v>
      </c>
    </row>
    <row r="218" spans="1:6" s="6" customFormat="1" ht="12" x14ac:dyDescent="0.2">
      <c r="A218" s="288">
        <v>11.167</v>
      </c>
      <c r="B218" s="401" t="s">
        <v>325</v>
      </c>
      <c r="C218" s="6" t="s">
        <v>85</v>
      </c>
      <c r="D218" s="266">
        <f>'11.00 Renovation'!C103</f>
        <v>0</v>
      </c>
      <c r="E218" s="291">
        <f>'11.00 Renovation'!D103</f>
        <v>6.21</v>
      </c>
      <c r="F218" s="344">
        <f>D218*E218</f>
        <v>0</v>
      </c>
    </row>
    <row r="219" spans="1:6" s="6" customFormat="1" ht="12" x14ac:dyDescent="0.2">
      <c r="A219" s="310">
        <v>11.167999999999999</v>
      </c>
      <c r="B219" s="401" t="s">
        <v>325</v>
      </c>
      <c r="C219" s="311" t="s">
        <v>259</v>
      </c>
      <c r="D219" s="293">
        <f>'11.00 Renovation'!C104</f>
        <v>0</v>
      </c>
      <c r="E219" s="273">
        <f>'11.00 Renovation'!D104</f>
        <v>5069.5</v>
      </c>
      <c r="F219" s="345">
        <f>D219*E219</f>
        <v>0</v>
      </c>
    </row>
    <row r="220" spans="1:6" s="6" customFormat="1" ht="12" x14ac:dyDescent="0.2">
      <c r="A220" s="310">
        <v>11.169</v>
      </c>
      <c r="B220" s="401" t="s">
        <v>325</v>
      </c>
      <c r="C220" s="311" t="s">
        <v>260</v>
      </c>
      <c r="D220" s="369">
        <f>'11.00 Renovation'!C105</f>
        <v>0</v>
      </c>
      <c r="E220" s="291">
        <f>'11.00 Renovation'!D105</f>
        <v>15082</v>
      </c>
      <c r="F220" s="344">
        <f>D220*E220</f>
        <v>0</v>
      </c>
    </row>
    <row r="221" spans="1:6" s="6" customFormat="1" ht="24" customHeight="1" x14ac:dyDescent="0.2">
      <c r="A221" s="376">
        <v>11.18</v>
      </c>
      <c r="B221" s="377" t="s">
        <v>325</v>
      </c>
      <c r="C221" s="347" t="s">
        <v>191</v>
      </c>
      <c r="D221" s="348" t="s">
        <v>326</v>
      </c>
      <c r="E221" s="367" t="s">
        <v>326</v>
      </c>
      <c r="F221" s="368" t="s">
        <v>326</v>
      </c>
    </row>
    <row r="222" spans="1:6" s="6" customFormat="1" ht="12" x14ac:dyDescent="0.2">
      <c r="A222" s="379">
        <v>11.180999999999999</v>
      </c>
      <c r="B222" s="402" t="s">
        <v>325</v>
      </c>
      <c r="C222" s="276" t="s">
        <v>162</v>
      </c>
      <c r="D222" s="296">
        <f>'11.00 Renovation'!C107</f>
        <v>1</v>
      </c>
      <c r="E222" s="278">
        <f>'11.00 Renovation'!D107</f>
        <v>0</v>
      </c>
      <c r="F222" s="380">
        <f>D222*E222</f>
        <v>0</v>
      </c>
    </row>
    <row r="223" spans="1:6" s="6" customFormat="1" ht="12" x14ac:dyDescent="0.2">
      <c r="A223" s="381">
        <v>11.182</v>
      </c>
      <c r="B223" s="382" t="s">
        <v>325</v>
      </c>
      <c r="C223" s="281" t="s">
        <v>301</v>
      </c>
      <c r="D223" s="383"/>
      <c r="E223" s="384"/>
      <c r="F223" s="284">
        <f>SUM(F124:F222)</f>
        <v>0</v>
      </c>
    </row>
    <row r="224" spans="1:6" s="6" customFormat="1" ht="33" customHeight="1" x14ac:dyDescent="0.2">
      <c r="A224" s="413">
        <v>12</v>
      </c>
      <c r="B224" s="414" t="s">
        <v>325</v>
      </c>
      <c r="C224" s="415" t="s">
        <v>441</v>
      </c>
      <c r="D224" s="432" t="s">
        <v>326</v>
      </c>
      <c r="E224" s="433" t="s">
        <v>326</v>
      </c>
      <c r="F224" s="416" t="s">
        <v>326</v>
      </c>
    </row>
    <row r="225" spans="1:6" s="6" customFormat="1" ht="12" x14ac:dyDescent="0.2">
      <c r="A225" s="265">
        <v>12.01</v>
      </c>
      <c r="B225" s="400" t="s">
        <v>325</v>
      </c>
      <c r="C225" s="6" t="s">
        <v>155</v>
      </c>
      <c r="D225" s="266">
        <f>'12.00 Hazmat Removal'!C6</f>
        <v>0</v>
      </c>
      <c r="E225" s="291">
        <f>'12.00 Hazmat Removal'!D6</f>
        <v>19.21</v>
      </c>
      <c r="F225" s="344">
        <f t="shared" ref="F225:F231" si="12">D225*E225</f>
        <v>0</v>
      </c>
    </row>
    <row r="226" spans="1:6" s="6" customFormat="1" ht="12" x14ac:dyDescent="0.2">
      <c r="A226" s="269">
        <v>12.02</v>
      </c>
      <c r="B226" s="401" t="s">
        <v>325</v>
      </c>
      <c r="C226" s="271" t="s">
        <v>156</v>
      </c>
      <c r="D226" s="272">
        <f>'12.00 Hazmat Removal'!C7</f>
        <v>0</v>
      </c>
      <c r="E226" s="273">
        <f>'12.00 Hazmat Removal'!D7</f>
        <v>3.93</v>
      </c>
      <c r="F226" s="345">
        <f t="shared" si="12"/>
        <v>0</v>
      </c>
    </row>
    <row r="227" spans="1:6" s="6" customFormat="1" ht="12" x14ac:dyDescent="0.2">
      <c r="A227" s="269">
        <v>12.03</v>
      </c>
      <c r="B227" s="401" t="s">
        <v>325</v>
      </c>
      <c r="C227" s="271" t="s">
        <v>157</v>
      </c>
      <c r="D227" s="293">
        <f>'12.00 Hazmat Removal'!C8</f>
        <v>0</v>
      </c>
      <c r="E227" s="273">
        <f>'12.00 Hazmat Removal'!D8</f>
        <v>762.82</v>
      </c>
      <c r="F227" s="345">
        <f t="shared" si="12"/>
        <v>0</v>
      </c>
    </row>
    <row r="228" spans="1:6" s="6" customFormat="1" ht="12" x14ac:dyDescent="0.2">
      <c r="A228" s="269">
        <v>12.04</v>
      </c>
      <c r="B228" s="401" t="s">
        <v>325</v>
      </c>
      <c r="C228" s="271" t="s">
        <v>158</v>
      </c>
      <c r="D228" s="272">
        <f>'12.00 Hazmat Removal'!C9</f>
        <v>0</v>
      </c>
      <c r="E228" s="273">
        <f>'12.00 Hazmat Removal'!D9</f>
        <v>5.0599999999999996</v>
      </c>
      <c r="F228" s="345">
        <f t="shared" si="12"/>
        <v>0</v>
      </c>
    </row>
    <row r="229" spans="1:6" s="6" customFormat="1" ht="12" x14ac:dyDescent="0.2">
      <c r="A229" s="269">
        <v>12.05</v>
      </c>
      <c r="B229" s="401" t="s">
        <v>325</v>
      </c>
      <c r="C229" s="271" t="s">
        <v>159</v>
      </c>
      <c r="D229" s="293">
        <f>'12.00 Hazmat Removal'!C10</f>
        <v>0</v>
      </c>
      <c r="E229" s="273">
        <f>'12.00 Hazmat Removal'!D10</f>
        <v>525.9</v>
      </c>
      <c r="F229" s="345">
        <f t="shared" si="12"/>
        <v>0</v>
      </c>
    </row>
    <row r="230" spans="1:6" s="6" customFormat="1" ht="12" x14ac:dyDescent="0.2">
      <c r="A230" s="269">
        <v>12.06</v>
      </c>
      <c r="B230" s="401" t="s">
        <v>325</v>
      </c>
      <c r="C230" s="271" t="s">
        <v>160</v>
      </c>
      <c r="D230" s="272">
        <f>'12.00 Hazmat Removal'!C11</f>
        <v>0</v>
      </c>
      <c r="E230" s="273">
        <f>'12.00 Hazmat Removal'!D11</f>
        <v>4.66</v>
      </c>
      <c r="F230" s="345">
        <f t="shared" si="12"/>
        <v>0</v>
      </c>
    </row>
    <row r="231" spans="1:6" s="6" customFormat="1" ht="12" x14ac:dyDescent="0.2">
      <c r="A231" s="269">
        <v>12.07</v>
      </c>
      <c r="B231" s="401" t="s">
        <v>325</v>
      </c>
      <c r="C231" s="271" t="s">
        <v>161</v>
      </c>
      <c r="D231" s="272">
        <f>'12.00 Hazmat Removal'!C12</f>
        <v>0</v>
      </c>
      <c r="E231" s="273">
        <f>'12.00 Hazmat Removal'!D12</f>
        <v>4</v>
      </c>
      <c r="F231" s="345">
        <f t="shared" si="12"/>
        <v>0</v>
      </c>
    </row>
    <row r="232" spans="1:6" s="6" customFormat="1" ht="24" customHeight="1" x14ac:dyDescent="0.2">
      <c r="A232" s="363">
        <v>12.08</v>
      </c>
      <c r="B232" s="400" t="s">
        <v>325</v>
      </c>
      <c r="C232" s="326" t="s">
        <v>402</v>
      </c>
      <c r="D232" s="304">
        <f>'12.00 Hazmat Removal'!C13</f>
        <v>0</v>
      </c>
      <c r="E232" s="294">
        <f>'12.00 Hazmat Removal'!D13</f>
        <v>0.83</v>
      </c>
      <c r="F232" s="354">
        <f t="shared" ref="F232:F238" si="13">D232*E232</f>
        <v>0</v>
      </c>
    </row>
    <row r="233" spans="1:6" s="6" customFormat="1" ht="12" x14ac:dyDescent="0.2">
      <c r="A233" s="269">
        <v>12.09</v>
      </c>
      <c r="B233" s="401" t="s">
        <v>325</v>
      </c>
      <c r="C233" s="271" t="s">
        <v>86</v>
      </c>
      <c r="D233" s="292">
        <f>'12.00 Hazmat Removal'!C14</f>
        <v>0</v>
      </c>
      <c r="E233" s="273">
        <f>'12.00 Hazmat Removal'!D14</f>
        <v>47.26</v>
      </c>
      <c r="F233" s="345">
        <f t="shared" si="13"/>
        <v>0</v>
      </c>
    </row>
    <row r="234" spans="1:6" s="6" customFormat="1" ht="12" x14ac:dyDescent="0.2">
      <c r="A234" s="269">
        <v>12.1</v>
      </c>
      <c r="B234" s="401" t="s">
        <v>325</v>
      </c>
      <c r="C234" s="271" t="s">
        <v>87</v>
      </c>
      <c r="D234" s="292">
        <f>'12.00 Hazmat Removal'!C15</f>
        <v>0</v>
      </c>
      <c r="E234" s="273">
        <f>'12.00 Hazmat Removal'!D15</f>
        <v>20.27</v>
      </c>
      <c r="F234" s="345">
        <f t="shared" si="13"/>
        <v>0</v>
      </c>
    </row>
    <row r="235" spans="1:6" s="6" customFormat="1" ht="24" customHeight="1" x14ac:dyDescent="0.2">
      <c r="A235" s="363">
        <v>12.11</v>
      </c>
      <c r="B235" s="401" t="s">
        <v>325</v>
      </c>
      <c r="C235" s="326" t="s">
        <v>408</v>
      </c>
      <c r="D235" s="308">
        <f>'12.00 Hazmat Removal'!C16</f>
        <v>0</v>
      </c>
      <c r="E235" s="294">
        <f>'12.00 Hazmat Removal'!D16</f>
        <v>27.12</v>
      </c>
      <c r="F235" s="354">
        <f t="shared" si="13"/>
        <v>0</v>
      </c>
    </row>
    <row r="236" spans="1:6" s="6" customFormat="1" ht="24" customHeight="1" x14ac:dyDescent="0.2">
      <c r="A236" s="363">
        <v>12.12</v>
      </c>
      <c r="B236" s="400" t="s">
        <v>325</v>
      </c>
      <c r="C236" s="326" t="s">
        <v>409</v>
      </c>
      <c r="D236" s="308">
        <f>'12.00 Hazmat Removal'!C17</f>
        <v>0</v>
      </c>
      <c r="E236" s="294">
        <f>'12.00 Hazmat Removal'!D17</f>
        <v>25.79</v>
      </c>
      <c r="F236" s="354">
        <f t="shared" si="13"/>
        <v>0</v>
      </c>
    </row>
    <row r="237" spans="1:6" s="6" customFormat="1" ht="12" x14ac:dyDescent="0.2">
      <c r="A237" s="269">
        <v>12.13</v>
      </c>
      <c r="B237" s="401" t="s">
        <v>325</v>
      </c>
      <c r="C237" s="271" t="s">
        <v>88</v>
      </c>
      <c r="D237" s="386">
        <f>'12.00 Hazmat Removal'!C18</f>
        <v>0</v>
      </c>
      <c r="E237" s="273">
        <f>'12.00 Hazmat Removal'!D18</f>
        <v>1216.07</v>
      </c>
      <c r="F237" s="345">
        <f t="shared" si="13"/>
        <v>0</v>
      </c>
    </row>
    <row r="238" spans="1:6" s="6" customFormat="1" ht="12" x14ac:dyDescent="0.2">
      <c r="A238" s="318">
        <v>12.14</v>
      </c>
      <c r="B238" s="403" t="s">
        <v>325</v>
      </c>
      <c r="C238" s="320" t="s">
        <v>89</v>
      </c>
      <c r="D238" s="387">
        <f>'12.00 Hazmat Removal'!C19</f>
        <v>1</v>
      </c>
      <c r="E238" s="322">
        <f>'12.00 Hazmat Removal'!D19</f>
        <v>0</v>
      </c>
      <c r="F238" s="388">
        <f t="shared" si="13"/>
        <v>0</v>
      </c>
    </row>
    <row r="239" spans="1:6" s="6" customFormat="1" ht="12" x14ac:dyDescent="0.2">
      <c r="A239" s="280">
        <v>12.15</v>
      </c>
      <c r="B239" s="281" t="s">
        <v>325</v>
      </c>
      <c r="C239" s="281" t="s">
        <v>435</v>
      </c>
      <c r="D239" s="389"/>
      <c r="E239" s="390"/>
      <c r="F239" s="284">
        <f>SUM(F223:F238)</f>
        <v>0</v>
      </c>
    </row>
    <row r="240" spans="1:6" s="6" customFormat="1" ht="24" customHeight="1" x14ac:dyDescent="0.2">
      <c r="A240" s="261">
        <v>13</v>
      </c>
      <c r="B240" s="253" t="s">
        <v>325</v>
      </c>
      <c r="C240" s="253" t="s">
        <v>28</v>
      </c>
      <c r="D240" s="313" t="s">
        <v>326</v>
      </c>
      <c r="E240" s="299" t="s">
        <v>326</v>
      </c>
      <c r="F240" s="264" t="s">
        <v>326</v>
      </c>
    </row>
    <row r="241" spans="1:6" s="285" customFormat="1" ht="12" x14ac:dyDescent="0.2">
      <c r="A241" s="265">
        <v>13.01</v>
      </c>
      <c r="B241" s="400" t="s">
        <v>325</v>
      </c>
      <c r="C241" s="6" t="s">
        <v>127</v>
      </c>
      <c r="D241" s="314" t="s">
        <v>326</v>
      </c>
      <c r="E241" s="315">
        <f>'13.00 General Requirements'!D6</f>
        <v>0.15</v>
      </c>
      <c r="F241" s="302">
        <f>'13.00 General Requirements'!E6</f>
        <v>0</v>
      </c>
    </row>
    <row r="242" spans="1:6" s="285" customFormat="1" ht="12" x14ac:dyDescent="0.2">
      <c r="A242" s="269">
        <v>13.02</v>
      </c>
      <c r="B242" s="401" t="s">
        <v>325</v>
      </c>
      <c r="C242" s="271" t="s">
        <v>128</v>
      </c>
      <c r="D242" s="314" t="s">
        <v>326</v>
      </c>
      <c r="E242" s="316">
        <f>'13.00 General Requirements'!D7</f>
        <v>0.105</v>
      </c>
      <c r="F242" s="274">
        <f>'13.00 General Requirements'!E7</f>
        <v>0</v>
      </c>
    </row>
    <row r="243" spans="1:6" s="285" customFormat="1" ht="12" x14ac:dyDescent="0.2">
      <c r="A243" s="269">
        <v>13.03</v>
      </c>
      <c r="B243" s="401" t="s">
        <v>325</v>
      </c>
      <c r="C243" s="271" t="s">
        <v>30</v>
      </c>
      <c r="D243" s="317" t="s">
        <v>326</v>
      </c>
      <c r="E243" s="316">
        <f>'13.00 General Requirements'!D8</f>
        <v>0.03</v>
      </c>
      <c r="F243" s="274">
        <f>'13.00 General Requirements'!E8</f>
        <v>0</v>
      </c>
    </row>
    <row r="244" spans="1:6" s="285" customFormat="1" ht="12" x14ac:dyDescent="0.2">
      <c r="A244" s="318">
        <v>13.04</v>
      </c>
      <c r="B244" s="403" t="s">
        <v>325</v>
      </c>
      <c r="C244" s="320" t="s">
        <v>427</v>
      </c>
      <c r="D244" s="321" t="s">
        <v>326</v>
      </c>
      <c r="E244" s="322"/>
      <c r="F244" s="323">
        <f>'13.00 General Requirements'!E9</f>
        <v>0</v>
      </c>
    </row>
    <row r="245" spans="1:6" s="285" customFormat="1" ht="12" x14ac:dyDescent="0.2">
      <c r="A245" s="280">
        <v>13.05</v>
      </c>
      <c r="B245" s="281" t="s">
        <v>325</v>
      </c>
      <c r="C245" s="281" t="s">
        <v>423</v>
      </c>
      <c r="D245" s="297" t="s">
        <v>326</v>
      </c>
      <c r="E245" s="298" t="s">
        <v>326</v>
      </c>
      <c r="F245" s="284">
        <f>F244+F239</f>
        <v>0</v>
      </c>
    </row>
    <row r="246" spans="1:6" s="6" customFormat="1" ht="24" customHeight="1" x14ac:dyDescent="0.2">
      <c r="A246" s="261">
        <v>14</v>
      </c>
      <c r="B246" s="253" t="s">
        <v>325</v>
      </c>
      <c r="C246" s="253" t="s">
        <v>31</v>
      </c>
      <c r="D246" s="313" t="s">
        <v>326</v>
      </c>
      <c r="E246" s="299" t="s">
        <v>326</v>
      </c>
      <c r="F246" s="264" t="s">
        <v>326</v>
      </c>
    </row>
    <row r="247" spans="1:6" s="285" customFormat="1" ht="12" x14ac:dyDescent="0.2">
      <c r="A247" s="318">
        <v>14.01</v>
      </c>
      <c r="B247" s="403" t="s">
        <v>325</v>
      </c>
      <c r="C247" s="320" t="s">
        <v>31</v>
      </c>
      <c r="D247" s="321" t="s">
        <v>326</v>
      </c>
      <c r="E247" s="324">
        <f>'14.00 Geographic Factor'!D6</f>
        <v>0</v>
      </c>
      <c r="F247" s="323">
        <f>'14.00 Geographic Factor'!E6</f>
        <v>0</v>
      </c>
    </row>
    <row r="248" spans="1:6" s="285" customFormat="1" ht="12" x14ac:dyDescent="0.2">
      <c r="A248" s="280">
        <v>14.02</v>
      </c>
      <c r="B248" s="281" t="s">
        <v>325</v>
      </c>
      <c r="C248" s="281" t="s">
        <v>425</v>
      </c>
      <c r="D248" s="297" t="s">
        <v>326</v>
      </c>
      <c r="E248" s="298" t="s">
        <v>326</v>
      </c>
      <c r="F248" s="284">
        <f>SUM(F245:F247)</f>
        <v>0</v>
      </c>
    </row>
    <row r="249" spans="1:6" s="6" customFormat="1" ht="24" customHeight="1" x14ac:dyDescent="0.2">
      <c r="A249" s="261">
        <v>15</v>
      </c>
      <c r="B249" s="253" t="s">
        <v>325</v>
      </c>
      <c r="C249" s="253" t="s">
        <v>152</v>
      </c>
      <c r="D249" s="313" t="s">
        <v>326</v>
      </c>
      <c r="E249" s="299" t="s">
        <v>326</v>
      </c>
      <c r="F249" s="264" t="s">
        <v>326</v>
      </c>
    </row>
    <row r="250" spans="1:6" s="285" customFormat="1" ht="12" x14ac:dyDescent="0.2">
      <c r="A250" s="318">
        <v>15.01</v>
      </c>
      <c r="B250" s="403" t="s">
        <v>325</v>
      </c>
      <c r="C250" s="320" t="s">
        <v>148</v>
      </c>
      <c r="D250" s="532" t="s">
        <v>478</v>
      </c>
      <c r="E250" s="534" t="str">
        <f>IF('15.00 Dollar Adjustment Factor'!G27=TRUE,"Yes",IF('15.00 Dollar Adjustment Factor'!G27=FALSE,"No"))</f>
        <v>No</v>
      </c>
      <c r="F250" s="323">
        <f>IF('15.00 Dollar Adjustment Factor'!G27=TRUE,0,'15.00 Dollar Adjustment Factor'!E6)</f>
        <v>0</v>
      </c>
    </row>
    <row r="251" spans="1:6" s="285" customFormat="1" ht="12" x14ac:dyDescent="0.2">
      <c r="A251" s="280">
        <v>15.02</v>
      </c>
      <c r="B251" s="281" t="s">
        <v>325</v>
      </c>
      <c r="C251" s="281" t="s">
        <v>92</v>
      </c>
      <c r="D251" s="297" t="s">
        <v>326</v>
      </c>
      <c r="E251" s="298" t="s">
        <v>326</v>
      </c>
      <c r="F251" s="284">
        <f>SUM(F250,F248)</f>
        <v>0</v>
      </c>
    </row>
    <row r="252" spans="1:6" s="6" customFormat="1" ht="24" customHeight="1" x14ac:dyDescent="0.2">
      <c r="A252" s="391">
        <v>16</v>
      </c>
      <c r="B252" s="385" t="s">
        <v>325</v>
      </c>
      <c r="C252" s="385" t="s">
        <v>38</v>
      </c>
      <c r="D252" s="321" t="s">
        <v>326</v>
      </c>
      <c r="E252" s="392" t="s">
        <v>326</v>
      </c>
      <c r="F252" s="393" t="s">
        <v>326</v>
      </c>
    </row>
    <row r="253" spans="1:6" s="285" customFormat="1" ht="25.5" customHeight="1" x14ac:dyDescent="0.2">
      <c r="A253" s="394">
        <v>16.010000000000002</v>
      </c>
      <c r="B253" s="410" t="s">
        <v>325</v>
      </c>
      <c r="C253" s="326" t="s">
        <v>450</v>
      </c>
      <c r="D253" s="314" t="s">
        <v>326</v>
      </c>
      <c r="E253" s="315">
        <f>'16.00 Contingencies'!D6</f>
        <v>0.15</v>
      </c>
      <c r="F253" s="302">
        <f>'16.00 Contingencies'!E6</f>
        <v>0</v>
      </c>
    </row>
    <row r="254" spans="1:6" s="285" customFormat="1" ht="25.5" customHeight="1" x14ac:dyDescent="0.2">
      <c r="A254" s="327">
        <v>16.02</v>
      </c>
      <c r="B254" s="411" t="s">
        <v>325</v>
      </c>
      <c r="C254" s="328" t="s">
        <v>449</v>
      </c>
      <c r="D254" s="329">
        <f>'16.00 Contingencies'!D8</f>
        <v>2025</v>
      </c>
      <c r="E254" s="324">
        <f>'16.00 Contingencies'!D9</f>
        <v>0.04</v>
      </c>
      <c r="F254" s="323">
        <f>'16.00 Contingencies'!E9</f>
        <v>0</v>
      </c>
    </row>
    <row r="255" spans="1:6" s="285" customFormat="1" ht="12" x14ac:dyDescent="0.2">
      <c r="A255" s="280">
        <v>16.03</v>
      </c>
      <c r="B255" s="281" t="s">
        <v>325</v>
      </c>
      <c r="C255" s="281" t="s">
        <v>489</v>
      </c>
      <c r="D255" s="312"/>
      <c r="E255" s="330"/>
      <c r="F255" s="284">
        <f>SUM(F251:F254)</f>
        <v>0</v>
      </c>
    </row>
    <row r="256" spans="1:6" s="6" customFormat="1" ht="24" customHeight="1" x14ac:dyDescent="0.2">
      <c r="A256" s="261">
        <v>17</v>
      </c>
      <c r="B256" s="253" t="s">
        <v>325</v>
      </c>
      <c r="C256" s="253" t="s">
        <v>42</v>
      </c>
      <c r="D256" s="313" t="s">
        <v>326</v>
      </c>
      <c r="E256" s="299" t="s">
        <v>326</v>
      </c>
      <c r="F256" s="264" t="s">
        <v>326</v>
      </c>
    </row>
    <row r="257" spans="1:6" s="285" customFormat="1" ht="12" x14ac:dyDescent="0.2">
      <c r="A257" s="265">
        <v>17.010000000000002</v>
      </c>
      <c r="B257" s="400" t="s">
        <v>325</v>
      </c>
      <c r="C257" s="6" t="s">
        <v>97</v>
      </c>
      <c r="D257" s="314" t="s">
        <v>326</v>
      </c>
      <c r="E257" s="315">
        <f>'17.00 Project Overhead'!D6</f>
        <v>0</v>
      </c>
      <c r="F257" s="302">
        <f>'17.00 Project Overhead'!E6</f>
        <v>0</v>
      </c>
    </row>
    <row r="258" spans="1:6" s="285" customFormat="1" ht="12" x14ac:dyDescent="0.2">
      <c r="A258" s="269">
        <v>17.02</v>
      </c>
      <c r="B258" s="401" t="s">
        <v>325</v>
      </c>
      <c r="C258" s="271" t="s">
        <v>98</v>
      </c>
      <c r="D258" s="317" t="s">
        <v>326</v>
      </c>
      <c r="E258" s="331" t="str">
        <f>'17.00 Project Overhead'!D7</f>
        <v xml:space="preserve"> --</v>
      </c>
      <c r="F258" s="302">
        <f>'17.00 Project Overhead'!E7</f>
        <v>0</v>
      </c>
    </row>
    <row r="259" spans="1:6" s="285" customFormat="1" ht="12" x14ac:dyDescent="0.2">
      <c r="A259" s="269">
        <v>17.03</v>
      </c>
      <c r="B259" s="401" t="s">
        <v>325</v>
      </c>
      <c r="C259" s="271" t="s">
        <v>99</v>
      </c>
      <c r="D259" s="317" t="s">
        <v>326</v>
      </c>
      <c r="E259" s="331" t="str">
        <f>'17.00 Project Overhead'!D8</f>
        <v xml:space="preserve"> --</v>
      </c>
      <c r="F259" s="302">
        <f>'17.00 Project Overhead'!E8</f>
        <v>0</v>
      </c>
    </row>
    <row r="260" spans="1:6" s="285" customFormat="1" ht="12" x14ac:dyDescent="0.2">
      <c r="A260" s="269">
        <v>17.04</v>
      </c>
      <c r="B260" s="401" t="s">
        <v>325</v>
      </c>
      <c r="C260" s="271" t="s">
        <v>168</v>
      </c>
      <c r="D260" s="317" t="s">
        <v>326</v>
      </c>
      <c r="E260" s="331" t="str">
        <f>'17.00 Project Overhead'!D9</f>
        <v xml:space="preserve"> --</v>
      </c>
      <c r="F260" s="302">
        <f>'17.00 Project Overhead'!E9</f>
        <v>0</v>
      </c>
    </row>
    <row r="261" spans="1:6" s="285" customFormat="1" ht="12" x14ac:dyDescent="0.2">
      <c r="A261" s="269">
        <v>17.05</v>
      </c>
      <c r="B261" s="401" t="s">
        <v>325</v>
      </c>
      <c r="C261" s="271" t="s">
        <v>47</v>
      </c>
      <c r="D261" s="317" t="s">
        <v>326</v>
      </c>
      <c r="E261" s="332">
        <f>'17.00 Project Overhead'!D10</f>
        <v>0</v>
      </c>
      <c r="F261" s="302">
        <f>'17.00 Project Overhead'!E10</f>
        <v>0</v>
      </c>
    </row>
    <row r="262" spans="1:6" s="285" customFormat="1" ht="12" x14ac:dyDescent="0.2">
      <c r="A262" s="269">
        <v>17.059999999999999</v>
      </c>
      <c r="B262" s="401" t="s">
        <v>325</v>
      </c>
      <c r="C262" s="271" t="s">
        <v>468</v>
      </c>
      <c r="D262" s="317" t="s">
        <v>326</v>
      </c>
      <c r="E262" s="331" t="str">
        <f>'17.00 Project Overhead'!D11</f>
        <v xml:space="preserve"> --</v>
      </c>
      <c r="F262" s="302">
        <f>'17.00 Project Overhead'!E11</f>
        <v>0</v>
      </c>
    </row>
    <row r="263" spans="1:6" s="285" customFormat="1" ht="12" x14ac:dyDescent="0.2">
      <c r="A263" s="269">
        <v>17.07</v>
      </c>
      <c r="B263" s="401" t="s">
        <v>325</v>
      </c>
      <c r="C263" s="271" t="s">
        <v>179</v>
      </c>
      <c r="D263" s="317" t="s">
        <v>326</v>
      </c>
      <c r="E263" s="332">
        <f>'17.00 Project Overhead'!D12</f>
        <v>0</v>
      </c>
      <c r="F263" s="302">
        <f>'17.00 Project Overhead'!E12</f>
        <v>0</v>
      </c>
    </row>
    <row r="264" spans="1:6" s="285" customFormat="1" ht="12" x14ac:dyDescent="0.2">
      <c r="A264" s="269">
        <v>17.079999999999998</v>
      </c>
      <c r="B264" s="401" t="s">
        <v>325</v>
      </c>
      <c r="C264" s="271" t="s">
        <v>129</v>
      </c>
      <c r="D264" s="317" t="s">
        <v>326</v>
      </c>
      <c r="E264" s="332">
        <f>'17.00 Project Overhead'!D13</f>
        <v>0</v>
      </c>
      <c r="F264" s="302">
        <f>'17.00 Project Overhead'!E13</f>
        <v>0</v>
      </c>
    </row>
    <row r="265" spans="1:6" s="285" customFormat="1" ht="12" x14ac:dyDescent="0.2">
      <c r="A265" s="269">
        <v>17.09</v>
      </c>
      <c r="B265" s="401" t="s">
        <v>325</v>
      </c>
      <c r="C265" s="271" t="s">
        <v>100</v>
      </c>
      <c r="D265" s="317" t="s">
        <v>326</v>
      </c>
      <c r="E265" s="332">
        <f>'17.00 Project Overhead'!D14</f>
        <v>0</v>
      </c>
      <c r="F265" s="302">
        <f>'17.00 Project Overhead'!E14</f>
        <v>0</v>
      </c>
    </row>
    <row r="266" spans="1:6" s="285" customFormat="1" ht="12" x14ac:dyDescent="0.2">
      <c r="A266" s="275">
        <v>17.100000000000001</v>
      </c>
      <c r="B266" s="402" t="s">
        <v>325</v>
      </c>
      <c r="C266" s="276" t="s">
        <v>48</v>
      </c>
      <c r="D266" s="333" t="s">
        <v>326</v>
      </c>
      <c r="E266" s="334">
        <f>'17.00 Project Overhead'!D15</f>
        <v>0.05</v>
      </c>
      <c r="F266" s="279">
        <f>'17.00 Project Overhead'!E15</f>
        <v>0</v>
      </c>
    </row>
    <row r="267" spans="1:6" s="285" customFormat="1" ht="24" customHeight="1" x14ac:dyDescent="0.2">
      <c r="A267" s="417">
        <v>17.11</v>
      </c>
      <c r="B267" s="418" t="s">
        <v>325</v>
      </c>
      <c r="C267" s="418" t="s">
        <v>490</v>
      </c>
      <c r="D267" s="419" t="s">
        <v>326</v>
      </c>
      <c r="E267" s="420" t="s">
        <v>326</v>
      </c>
      <c r="F267" s="421">
        <f>SUM(F255:F266)</f>
        <v>0</v>
      </c>
    </row>
    <row r="268" spans="1:6" s="6" customFormat="1" ht="30" customHeight="1" x14ac:dyDescent="0.2">
      <c r="A268" s="241" t="s">
        <v>417</v>
      </c>
      <c r="B268" s="247" t="s">
        <v>437</v>
      </c>
      <c r="C268" s="429" t="s">
        <v>379</v>
      </c>
      <c r="D268" s="217" t="s">
        <v>109</v>
      </c>
      <c r="E268" s="295" t="s">
        <v>376</v>
      </c>
      <c r="F268" s="213" t="s">
        <v>377</v>
      </c>
    </row>
    <row r="269" spans="1:6" s="6" customFormat="1" ht="24" customHeight="1" x14ac:dyDescent="0.2">
      <c r="A269" s="422" t="s">
        <v>442</v>
      </c>
      <c r="B269" s="424" t="s">
        <v>110</v>
      </c>
      <c r="C269" s="352"/>
      <c r="D269" s="304">
        <f>'Project Summary'!B5</f>
        <v>0</v>
      </c>
      <c r="E269" s="395">
        <f>'Project Summary'!B7</f>
        <v>0</v>
      </c>
      <c r="F269" s="395">
        <f>'Project Summary'!B19</f>
        <v>0</v>
      </c>
    </row>
    <row r="270" spans="1:6" s="6" customFormat="1" ht="24" customHeight="1" x14ac:dyDescent="0.2">
      <c r="A270" s="423" t="s">
        <v>443</v>
      </c>
      <c r="B270" s="396" t="s">
        <v>111</v>
      </c>
      <c r="C270" s="319"/>
      <c r="D270" s="397">
        <f>'Project Summary'!C5</f>
        <v>0</v>
      </c>
      <c r="E270" s="398">
        <f>'Project Summary'!C7</f>
        <v>0</v>
      </c>
      <c r="F270" s="398">
        <f>'Project Summary'!C19</f>
        <v>0</v>
      </c>
    </row>
    <row r="271" spans="1:6" s="260" customFormat="1" ht="27" customHeight="1" x14ac:dyDescent="0.2">
      <c r="A271" s="254" t="s">
        <v>112</v>
      </c>
      <c r="B271" s="255"/>
      <c r="C271" s="256"/>
      <c r="D271" s="257">
        <f>SUM(D269:D270)</f>
        <v>0</v>
      </c>
      <c r="E271" s="258">
        <f>SUM(E269:E270)</f>
        <v>0</v>
      </c>
      <c r="F271" s="259">
        <f>SUM(F269:F270)</f>
        <v>0</v>
      </c>
    </row>
    <row r="272" spans="1:6" x14ac:dyDescent="0.2">
      <c r="A272" s="79" t="s">
        <v>323</v>
      </c>
    </row>
  </sheetData>
  <sheetProtection sheet="1" objects="1" scenarios="1"/>
  <mergeCells count="1">
    <mergeCell ref="A1:F1"/>
  </mergeCells>
  <phoneticPr fontId="0" type="noConversion"/>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22"/>
  <sheetViews>
    <sheetView zoomScaleNormal="100" workbookViewId="0">
      <selection sqref="A1:D1"/>
    </sheetView>
  </sheetViews>
  <sheetFormatPr defaultRowHeight="12.75" x14ac:dyDescent="0.2"/>
  <cols>
    <col min="1" max="1" width="48.140625" style="1" customWidth="1"/>
    <col min="2" max="2" width="17.140625" style="3" customWidth="1"/>
    <col min="3" max="3" width="13" style="4" customWidth="1"/>
    <col min="4" max="4" width="17" style="5" customWidth="1"/>
    <col min="5" max="16384" width="9.140625" style="2"/>
  </cols>
  <sheetData>
    <row r="1" spans="1:8" ht="22.5" customHeight="1" x14ac:dyDescent="0.2">
      <c r="A1" s="567" t="s">
        <v>322</v>
      </c>
      <c r="B1" s="567"/>
      <c r="C1" s="567"/>
      <c r="D1" s="567"/>
    </row>
    <row r="2" spans="1:8" x14ac:dyDescent="0.2">
      <c r="A2" s="452" t="s">
        <v>279</v>
      </c>
      <c r="B2" s="453" t="s">
        <v>278</v>
      </c>
      <c r="C2" s="141"/>
      <c r="D2" s="134" t="s">
        <v>326</v>
      </c>
    </row>
    <row r="3" spans="1:8" x14ac:dyDescent="0.2">
      <c r="A3" s="454" t="s">
        <v>277</v>
      </c>
      <c r="B3" s="455" t="s">
        <v>572</v>
      </c>
      <c r="C3" s="142"/>
      <c r="D3" s="226"/>
    </row>
    <row r="4" spans="1:8" ht="23.25" customHeight="1" x14ac:dyDescent="0.2">
      <c r="A4" s="224" t="s">
        <v>147</v>
      </c>
      <c r="B4" s="80" t="s">
        <v>324</v>
      </c>
      <c r="C4" s="82" t="s">
        <v>325</v>
      </c>
      <c r="D4" s="227" t="s">
        <v>407</v>
      </c>
    </row>
    <row r="5" spans="1:8" ht="27" customHeight="1" x14ac:dyDescent="0.2">
      <c r="A5" s="73" t="s">
        <v>94</v>
      </c>
      <c r="B5" s="216">
        <f>'2.00 General Support Supplement'!C20</f>
        <v>0</v>
      </c>
      <c r="C5" s="451">
        <v>0</v>
      </c>
      <c r="D5" s="228">
        <f>SUM(C5,B5)</f>
        <v>0</v>
      </c>
    </row>
    <row r="6" spans="1:8" x14ac:dyDescent="0.2">
      <c r="A6" s="74" t="s">
        <v>96</v>
      </c>
      <c r="B6" s="225" t="str">
        <f>IF(B5=0," ",B7/B5)</f>
        <v xml:space="preserve"> </v>
      </c>
      <c r="C6" s="212" t="str">
        <f>IF(C5=0," ",C7/C5)</f>
        <v xml:space="preserve"> </v>
      </c>
      <c r="D6" s="229" t="str">
        <f>IF(D5=0," ",D7/D5)</f>
        <v xml:space="preserve"> </v>
      </c>
      <c r="G6" s="1"/>
      <c r="H6" s="1"/>
    </row>
    <row r="7" spans="1:8" ht="27" customHeight="1" x14ac:dyDescent="0.2">
      <c r="A7" s="73" t="s">
        <v>95</v>
      </c>
      <c r="B7" s="18">
        <f>'8.00 Contingencies'!E10</f>
        <v>0</v>
      </c>
      <c r="C7" s="18">
        <f>'16.00 Contingencies'!E10</f>
        <v>0</v>
      </c>
      <c r="D7" s="154">
        <f>SUM(C7,B7)</f>
        <v>0</v>
      </c>
    </row>
    <row r="8" spans="1:8" x14ac:dyDescent="0.2">
      <c r="A8" s="73" t="s">
        <v>102</v>
      </c>
      <c r="B8" s="138" t="s">
        <v>326</v>
      </c>
      <c r="C8" s="231" t="s">
        <v>326</v>
      </c>
      <c r="D8" s="157" t="s">
        <v>326</v>
      </c>
    </row>
    <row r="9" spans="1:8" x14ac:dyDescent="0.2">
      <c r="A9" s="75" t="s">
        <v>194</v>
      </c>
      <c r="B9" s="17">
        <f>'9.00 Project Overhead and Other'!E6</f>
        <v>0</v>
      </c>
      <c r="C9" s="17">
        <f>'17.00 Project Overhead'!E6</f>
        <v>0</v>
      </c>
      <c r="D9" s="148">
        <f t="shared" ref="D9:D18" si="0">SUM(C9,B9)</f>
        <v>0</v>
      </c>
    </row>
    <row r="10" spans="1:8" x14ac:dyDescent="0.2">
      <c r="A10" s="76" t="s">
        <v>98</v>
      </c>
      <c r="B10" s="19">
        <f>'9.00 Project Overhead and Other'!E7</f>
        <v>0</v>
      </c>
      <c r="C10" s="19">
        <f>'17.00 Project Overhead'!E7</f>
        <v>0</v>
      </c>
      <c r="D10" s="214">
        <f t="shared" si="0"/>
        <v>0</v>
      </c>
    </row>
    <row r="11" spans="1:8" x14ac:dyDescent="0.2">
      <c r="A11" s="76" t="s">
        <v>99</v>
      </c>
      <c r="B11" s="19">
        <f>'9.00 Project Overhead and Other'!E8</f>
        <v>0</v>
      </c>
      <c r="C11" s="19">
        <f>'17.00 Project Overhead'!E8</f>
        <v>0</v>
      </c>
      <c r="D11" s="214">
        <f t="shared" si="0"/>
        <v>0</v>
      </c>
    </row>
    <row r="12" spans="1:8" x14ac:dyDescent="0.2">
      <c r="A12" s="77" t="s">
        <v>168</v>
      </c>
      <c r="B12" s="19">
        <f>'9.00 Project Overhead and Other'!E9</f>
        <v>0</v>
      </c>
      <c r="C12" s="19">
        <f>'17.00 Project Overhead'!E9</f>
        <v>0</v>
      </c>
      <c r="D12" s="214">
        <f t="shared" si="0"/>
        <v>0</v>
      </c>
    </row>
    <row r="13" spans="1:8" x14ac:dyDescent="0.2">
      <c r="A13" s="77" t="s">
        <v>47</v>
      </c>
      <c r="B13" s="19">
        <f>'9.00 Project Overhead and Other'!E10</f>
        <v>0</v>
      </c>
      <c r="C13" s="19">
        <f>'17.00 Project Overhead'!E10</f>
        <v>0</v>
      </c>
      <c r="D13" s="214">
        <f t="shared" si="0"/>
        <v>0</v>
      </c>
    </row>
    <row r="14" spans="1:8" x14ac:dyDescent="0.2">
      <c r="A14" s="77" t="s">
        <v>468</v>
      </c>
      <c r="B14" s="19">
        <f>'9.00 Project Overhead and Other'!E11</f>
        <v>0</v>
      </c>
      <c r="C14" s="19">
        <f>'17.00 Project Overhead'!E11</f>
        <v>0</v>
      </c>
      <c r="D14" s="214">
        <f t="shared" si="0"/>
        <v>0</v>
      </c>
    </row>
    <row r="15" spans="1:8" x14ac:dyDescent="0.2">
      <c r="A15" s="77" t="s">
        <v>179</v>
      </c>
      <c r="B15" s="19">
        <f>'9.00 Project Overhead and Other'!E12</f>
        <v>0</v>
      </c>
      <c r="C15" s="19">
        <f>'17.00 Project Overhead'!E12</f>
        <v>0</v>
      </c>
      <c r="D15" s="214">
        <f t="shared" si="0"/>
        <v>0</v>
      </c>
    </row>
    <row r="16" spans="1:8" x14ac:dyDescent="0.2">
      <c r="A16" s="77" t="s">
        <v>129</v>
      </c>
      <c r="B16" s="19">
        <f>'9.00 Project Overhead and Other'!E13</f>
        <v>0</v>
      </c>
      <c r="C16" s="19">
        <f>'17.00 Project Overhead'!E13</f>
        <v>0</v>
      </c>
      <c r="D16" s="214">
        <f t="shared" si="0"/>
        <v>0</v>
      </c>
    </row>
    <row r="17" spans="1:4" x14ac:dyDescent="0.2">
      <c r="A17" s="77" t="s">
        <v>100</v>
      </c>
      <c r="B17" s="19">
        <f>'9.00 Project Overhead and Other'!E14</f>
        <v>0</v>
      </c>
      <c r="C17" s="19">
        <f>'17.00 Project Overhead'!E14</f>
        <v>0</v>
      </c>
      <c r="D17" s="214">
        <f t="shared" si="0"/>
        <v>0</v>
      </c>
    </row>
    <row r="18" spans="1:4" x14ac:dyDescent="0.2">
      <c r="A18" s="78" t="s">
        <v>48</v>
      </c>
      <c r="B18" s="32">
        <f>'9.00 Project Overhead and Other'!E15</f>
        <v>0</v>
      </c>
      <c r="C18" s="32">
        <f>'17.00 Project Overhead'!E15</f>
        <v>0</v>
      </c>
      <c r="D18" s="215">
        <f t="shared" si="0"/>
        <v>0</v>
      </c>
    </row>
    <row r="19" spans="1:4" s="8" customFormat="1" ht="26.25" customHeight="1" thickBot="1" x14ac:dyDescent="0.25">
      <c r="A19" s="83" t="s">
        <v>101</v>
      </c>
      <c r="B19" s="84">
        <f>SUM(B7:B18)</f>
        <v>0</v>
      </c>
      <c r="C19" s="84">
        <f>SUM(C7:C18)</f>
        <v>0</v>
      </c>
      <c r="D19" s="156">
        <f>SUM(D7:D18)</f>
        <v>0</v>
      </c>
    </row>
    <row r="20" spans="1:4" ht="27.75" customHeight="1" thickTop="1" x14ac:dyDescent="0.2">
      <c r="A20" s="9" t="s">
        <v>1</v>
      </c>
      <c r="B20" s="131" t="s">
        <v>326</v>
      </c>
      <c r="C20" s="144" t="s">
        <v>326</v>
      </c>
      <c r="D20" s="140" t="s">
        <v>326</v>
      </c>
    </row>
    <row r="21" spans="1:4" ht="13.5" x14ac:dyDescent="0.2">
      <c r="A21" s="143" t="s">
        <v>93</v>
      </c>
      <c r="B21" s="131" t="s">
        <v>326</v>
      </c>
      <c r="C21" s="139" t="s">
        <v>326</v>
      </c>
      <c r="D21" s="140" t="s">
        <v>326</v>
      </c>
    </row>
    <row r="22" spans="1:4" x14ac:dyDescent="0.2">
      <c r="A22" s="79" t="s">
        <v>323</v>
      </c>
    </row>
  </sheetData>
  <sheetProtection sheet="1" objects="1" scenarios="1"/>
  <mergeCells count="1">
    <mergeCell ref="A1:D1"/>
  </mergeCells>
  <phoneticPr fontId="0" type="noConversion"/>
  <dataValidations count="4">
    <dataValidation allowBlank="1" showErrorMessage="1" promptTitle="Name of School District" prompt="Enter name of school district." sqref="A2" xr:uid="{362E3881-42D4-42FA-853F-1CC1F5DEBB2A}"/>
    <dataValidation allowBlank="1" showErrorMessage="1" promptTitle="Name of Project/School" prompt="Enter name of project and school." sqref="A3" xr:uid="{7391CA0A-8754-4BFC-937D-027439EF1157}"/>
    <dataValidation allowBlank="1" showErrorMessage="1" promptTitle="Date of Estimate" prompt="Enter date of estimate." sqref="B2" xr:uid="{6FFF5FAF-1D2E-4C8B-900D-6FD5800A653B}"/>
    <dataValidation allowBlank="1" showErrorMessage="1" promptTitle="Project Size" prompt="Enter square foot area for renovation." sqref="C5" xr:uid="{0D93A5D4-8F0C-4E98-9A29-FB5A56C55B7D}"/>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ignoredErrors>
    <ignoredError sqref="D6" formula="1"/>
  </ignoredErrors>
  <legacyDrawingHF r:id="rId2"/>
  <extLst>
    <ext xmlns:x14="http://schemas.microsoft.com/office/spreadsheetml/2009/9/main" uri="{CCE6A557-97BC-4b89-ADB6-D9C93CAAB3DF}">
      <x14:dataValidations xmlns:xm="http://schemas.microsoft.com/office/excel/2006/main" count="1">
        <x14:dataValidation type="list" showInputMessage="1" showErrorMessage="1" errorTitle="Invalid Location" error="Please select a location from the list." promptTitle="Location of Project" prompt="Please select location from the list." xr:uid="{6409540B-5D0E-4F75-87B5-052D34B0F31A}">
          <x14:formula1>
            <xm:f>'Location Table'!$B$3:$B$76</xm:f>
          </x14:formula1>
          <xm:sqref>B3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D47"/>
  <sheetViews>
    <sheetView zoomScaleNormal="100" workbookViewId="0">
      <selection sqref="A1:D1"/>
    </sheetView>
  </sheetViews>
  <sheetFormatPr defaultRowHeight="12.75" x14ac:dyDescent="0.2"/>
  <cols>
    <col min="1" max="1" width="10.42578125" style="15" customWidth="1"/>
    <col min="2" max="2" width="13.5703125" style="1" customWidth="1"/>
    <col min="3" max="3" width="45.7109375" style="2" customWidth="1"/>
    <col min="4" max="4" width="30.42578125" style="3" customWidth="1"/>
    <col min="5" max="16384" width="9.140625" style="2"/>
  </cols>
  <sheetData>
    <row r="1" spans="1:4" ht="22.5" customHeight="1" x14ac:dyDescent="0.2">
      <c r="A1" s="581" t="s">
        <v>374</v>
      </c>
      <c r="B1" s="581"/>
      <c r="C1" s="581"/>
      <c r="D1" s="581"/>
    </row>
    <row r="2" spans="1:4" x14ac:dyDescent="0.2">
      <c r="A2" s="430" t="str">
        <f>'Project Summary'!A2</f>
        <v>Name of School District</v>
      </c>
      <c r="B2" s="48"/>
      <c r="C2" s="49"/>
      <c r="D2" s="439" t="str">
        <f>'Project Summary'!B2</f>
        <v>Date of Estimate</v>
      </c>
    </row>
    <row r="3" spans="1:4" x14ac:dyDescent="0.2">
      <c r="A3" s="207" t="str">
        <f>'Project Summary'!A3</f>
        <v>Name of Project/School</v>
      </c>
      <c r="B3" s="52"/>
      <c r="C3" s="53"/>
      <c r="D3" s="210" t="str">
        <f>'Project Summary'!B3</f>
        <v>Select Project Location</v>
      </c>
    </row>
    <row r="4" spans="1:4" ht="22.5" customHeight="1" x14ac:dyDescent="0.2">
      <c r="A4" s="209" t="s">
        <v>372</v>
      </c>
      <c r="B4" s="208" t="s">
        <v>373</v>
      </c>
      <c r="C4" s="208" t="s">
        <v>147</v>
      </c>
      <c r="D4" s="211" t="s">
        <v>326</v>
      </c>
    </row>
    <row r="5" spans="1:4" x14ac:dyDescent="0.2">
      <c r="A5" s="62"/>
      <c r="B5" s="31"/>
      <c r="C5" s="25"/>
      <c r="D5" s="26"/>
    </row>
    <row r="6" spans="1:4" x14ac:dyDescent="0.2">
      <c r="A6" s="221"/>
      <c r="B6" s="220"/>
      <c r="C6" s="219"/>
    </row>
    <row r="7" spans="1:4" x14ac:dyDescent="0.2">
      <c r="A7" s="221"/>
      <c r="B7" s="220"/>
      <c r="C7" s="219"/>
      <c r="D7" s="431"/>
    </row>
    <row r="8" spans="1:4" x14ac:dyDescent="0.2">
      <c r="A8" s="221"/>
      <c r="B8" s="220"/>
      <c r="C8" s="219"/>
      <c r="D8" s="431"/>
    </row>
    <row r="9" spans="1:4" x14ac:dyDescent="0.2">
      <c r="A9" s="221"/>
      <c r="B9" s="220"/>
      <c r="C9" s="219"/>
      <c r="D9" s="431"/>
    </row>
    <row r="10" spans="1:4" x14ac:dyDescent="0.2">
      <c r="A10" s="221"/>
      <c r="B10" s="220"/>
      <c r="C10" s="219"/>
      <c r="D10" s="431"/>
    </row>
    <row r="11" spans="1:4" x14ac:dyDescent="0.2">
      <c r="A11" s="221"/>
      <c r="B11" s="220"/>
      <c r="C11" s="219"/>
      <c r="D11" s="431"/>
    </row>
    <row r="12" spans="1:4" x14ac:dyDescent="0.2">
      <c r="A12" s="221"/>
      <c r="B12" s="220"/>
      <c r="C12" s="219"/>
      <c r="D12" s="431"/>
    </row>
    <row r="13" spans="1:4" x14ac:dyDescent="0.2">
      <c r="A13" s="221"/>
      <c r="B13" s="220"/>
      <c r="C13" s="219"/>
      <c r="D13" s="431"/>
    </row>
    <row r="14" spans="1:4" x14ac:dyDescent="0.2">
      <c r="A14" s="221"/>
      <c r="B14" s="220"/>
      <c r="C14" s="219"/>
      <c r="D14" s="431"/>
    </row>
    <row r="15" spans="1:4" x14ac:dyDescent="0.2">
      <c r="A15" s="221"/>
      <c r="B15" s="220"/>
      <c r="C15" s="219"/>
      <c r="D15" s="431"/>
    </row>
    <row r="16" spans="1:4" x14ac:dyDescent="0.2">
      <c r="A16" s="221"/>
      <c r="B16" s="220"/>
      <c r="C16" s="219"/>
      <c r="D16" s="431"/>
    </row>
    <row r="17" spans="1:4" x14ac:dyDescent="0.2">
      <c r="A17" s="221"/>
      <c r="B17" s="220"/>
      <c r="C17" s="219"/>
      <c r="D17" s="431"/>
    </row>
    <row r="18" spans="1:4" x14ac:dyDescent="0.2">
      <c r="A18" s="221"/>
      <c r="B18" s="220"/>
      <c r="C18" s="219"/>
      <c r="D18" s="431"/>
    </row>
    <row r="19" spans="1:4" x14ac:dyDescent="0.2">
      <c r="A19" s="221"/>
      <c r="B19" s="220"/>
      <c r="C19" s="219"/>
      <c r="D19" s="431"/>
    </row>
    <row r="20" spans="1:4" x14ac:dyDescent="0.2">
      <c r="A20" s="221"/>
      <c r="B20" s="220"/>
      <c r="C20" s="219"/>
      <c r="D20" s="431"/>
    </row>
    <row r="21" spans="1:4" x14ac:dyDescent="0.2">
      <c r="A21" s="221"/>
      <c r="B21" s="220"/>
      <c r="C21" s="219"/>
      <c r="D21" s="431"/>
    </row>
    <row r="22" spans="1:4" x14ac:dyDescent="0.2">
      <c r="A22" s="221"/>
      <c r="B22" s="220"/>
      <c r="C22" s="219"/>
      <c r="D22" s="431"/>
    </row>
    <row r="23" spans="1:4" x14ac:dyDescent="0.2">
      <c r="A23" s="221"/>
      <c r="B23" s="220"/>
      <c r="C23" s="219"/>
      <c r="D23" s="431"/>
    </row>
    <row r="24" spans="1:4" x14ac:dyDescent="0.2">
      <c r="A24" s="221"/>
      <c r="B24" s="220"/>
      <c r="C24" s="219"/>
      <c r="D24" s="431"/>
    </row>
    <row r="25" spans="1:4" x14ac:dyDescent="0.2">
      <c r="A25" s="221"/>
      <c r="B25" s="220"/>
      <c r="C25" s="219"/>
      <c r="D25" s="431"/>
    </row>
    <row r="26" spans="1:4" x14ac:dyDescent="0.2">
      <c r="A26" s="221"/>
      <c r="B26" s="220"/>
      <c r="C26" s="219"/>
      <c r="D26" s="431"/>
    </row>
    <row r="27" spans="1:4" x14ac:dyDescent="0.2">
      <c r="A27" s="221"/>
      <c r="B27" s="220"/>
      <c r="C27" s="219"/>
      <c r="D27" s="431"/>
    </row>
    <row r="28" spans="1:4" x14ac:dyDescent="0.2">
      <c r="A28" s="221"/>
      <c r="B28" s="220"/>
      <c r="C28" s="219"/>
      <c r="D28" s="431"/>
    </row>
    <row r="29" spans="1:4" x14ac:dyDescent="0.2">
      <c r="A29" s="221"/>
      <c r="B29" s="220"/>
      <c r="C29" s="219"/>
      <c r="D29" s="431"/>
    </row>
    <row r="30" spans="1:4" x14ac:dyDescent="0.2">
      <c r="A30" s="221"/>
      <c r="B30" s="220"/>
      <c r="C30" s="219"/>
      <c r="D30" s="431"/>
    </row>
    <row r="31" spans="1:4" x14ac:dyDescent="0.2">
      <c r="A31" s="221"/>
      <c r="B31" s="220"/>
      <c r="C31" s="219"/>
      <c r="D31" s="431"/>
    </row>
    <row r="32" spans="1:4" x14ac:dyDescent="0.2">
      <c r="A32" s="221"/>
      <c r="B32" s="220"/>
      <c r="C32" s="219"/>
      <c r="D32" s="431"/>
    </row>
    <row r="33" spans="1:4" x14ac:dyDescent="0.2">
      <c r="A33" s="221"/>
      <c r="B33" s="220"/>
      <c r="C33" s="219"/>
      <c r="D33" s="431"/>
    </row>
    <row r="34" spans="1:4" x14ac:dyDescent="0.2">
      <c r="A34" s="221"/>
      <c r="B34" s="220"/>
      <c r="C34" s="219"/>
      <c r="D34" s="431"/>
    </row>
    <row r="35" spans="1:4" x14ac:dyDescent="0.2">
      <c r="A35" s="221"/>
      <c r="B35" s="220"/>
      <c r="C35" s="219"/>
      <c r="D35" s="431"/>
    </row>
    <row r="36" spans="1:4" x14ac:dyDescent="0.2">
      <c r="A36" s="221"/>
      <c r="B36" s="220"/>
      <c r="C36" s="219"/>
      <c r="D36" s="431"/>
    </row>
    <row r="37" spans="1:4" x14ac:dyDescent="0.2">
      <c r="A37" s="221"/>
      <c r="B37" s="220"/>
      <c r="C37" s="219"/>
      <c r="D37" s="431"/>
    </row>
    <row r="38" spans="1:4" x14ac:dyDescent="0.2">
      <c r="A38" s="221"/>
      <c r="B38" s="220"/>
      <c r="C38" s="219"/>
      <c r="D38" s="431"/>
    </row>
    <row r="39" spans="1:4" x14ac:dyDescent="0.2">
      <c r="A39" s="221"/>
      <c r="B39" s="220"/>
      <c r="C39" s="219"/>
      <c r="D39" s="431"/>
    </row>
    <row r="40" spans="1:4" x14ac:dyDescent="0.2">
      <c r="A40" s="221"/>
      <c r="B40" s="220"/>
      <c r="C40" s="219"/>
      <c r="D40" s="431"/>
    </row>
    <row r="41" spans="1:4" x14ac:dyDescent="0.2">
      <c r="A41" s="221"/>
      <c r="B41" s="220"/>
      <c r="C41" s="219"/>
      <c r="D41" s="431"/>
    </row>
    <row r="42" spans="1:4" x14ac:dyDescent="0.2">
      <c r="A42" s="221"/>
      <c r="B42" s="220"/>
      <c r="C42" s="219"/>
      <c r="D42" s="431"/>
    </row>
    <row r="43" spans="1:4" x14ac:dyDescent="0.2">
      <c r="A43" s="221"/>
      <c r="B43" s="220"/>
      <c r="C43" s="219"/>
      <c r="D43" s="431"/>
    </row>
    <row r="44" spans="1:4" x14ac:dyDescent="0.2">
      <c r="A44" s="221"/>
      <c r="B44" s="220"/>
      <c r="C44" s="219"/>
      <c r="D44" s="431"/>
    </row>
    <row r="45" spans="1:4" x14ac:dyDescent="0.2">
      <c r="A45" s="221"/>
      <c r="B45" s="220"/>
      <c r="C45" s="219"/>
      <c r="D45" s="431"/>
    </row>
    <row r="46" spans="1:4" x14ac:dyDescent="0.2">
      <c r="A46" s="221"/>
      <c r="B46" s="220"/>
      <c r="C46" s="219"/>
      <c r="D46" s="431"/>
    </row>
    <row r="47" spans="1:4" x14ac:dyDescent="0.2">
      <c r="A47" s="221"/>
      <c r="B47" s="220"/>
      <c r="C47" s="219"/>
      <c r="D47" s="431"/>
    </row>
  </sheetData>
  <mergeCells count="1">
    <mergeCell ref="A1:D1"/>
  </mergeCells>
  <phoneticPr fontId="0" type="noConversion"/>
  <dataValidations count="12">
    <dataValidation allowBlank="1" showErrorMessage="1" promptTitle="Notes Column A Line 6" prompt="Enter page number referenced." sqref="A6" xr:uid="{9EB5BA48-F6B8-461C-9643-1B62210FED42}"/>
    <dataValidation allowBlank="1" showErrorMessage="1" promptTitle="Notes Column B Line 6" prompt="Enter Line Item referenced._x000a_" sqref="B6" xr:uid="{4FD0B430-C18E-40D1-94B1-7F74041FA1DF}"/>
    <dataValidation allowBlank="1" showErrorMessage="1" promptTitle="Notes Column C Line 6" prompt="Enter description." sqref="C6" xr:uid="{02EC871A-5658-4499-B1FA-B668F2375D57}"/>
    <dataValidation allowBlank="1" showErrorMessage="1" promptTitle="Notes Column A Line 7" prompt="Enter page number referenced." sqref="A7" xr:uid="{2E6A7E4E-1081-4786-9D0A-240A02FB6EAC}"/>
    <dataValidation allowBlank="1" showErrorMessage="1" promptTitle="Notes Column B Line 7" prompt="Enter line item referenced." sqref="B7" xr:uid="{CD2B5750-B43E-4443-B780-BDC318460454}"/>
    <dataValidation allowBlank="1" showErrorMessage="1" promptTitle="Notes Column B Line 8" prompt="Enter line item referenced." sqref="B8" xr:uid="{D880B4A9-8BB1-4722-9794-E348A285D0A3}"/>
    <dataValidation allowBlank="1" showErrorMessage="1" promptTitle="Notes Column A Line 8" prompt="Enter page number referenced." sqref="A8" xr:uid="{85124F0C-8806-465F-B8E5-220A0BD9951B}"/>
    <dataValidation allowBlank="1" showErrorMessage="1" promptTitle="Notes Column C Line 7" prompt="Enter description." sqref="C7" xr:uid="{26357785-1DEF-4DCF-B912-262EEE5CA396}"/>
    <dataValidation allowBlank="1" showErrorMessage="1" promptTitle="Notes Column A Line 5" prompt="Enter page number referenced." sqref="A5" xr:uid="{F8BB6E81-672F-44CD-87B4-60597A018BEC}"/>
    <dataValidation allowBlank="1" showErrorMessage="1" promptTitle="Notes Column B Line 5" prompt="Enter line item referenced." sqref="B5" xr:uid="{9859E8F6-ACE1-4967-8833-C81356A4B85E}"/>
    <dataValidation allowBlank="1" showErrorMessage="1" promptTitle="Notes Column C Line 5" prompt="Enter description." sqref="C5" xr:uid="{6D2AA89C-7F84-43AD-872C-71D25473B2A1}"/>
    <dataValidation allowBlank="1" showErrorMessage="1" promptTitle="Notes Column C Line 8" prompt="Enter description." sqref="C8" xr:uid="{DD1D4C73-6189-4F89-A8CB-8B2DFE2A1DCC}"/>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91373-C320-4CE1-A256-90E81AA6D852}">
  <sheetPr>
    <tabColor rgb="FFFF0000"/>
  </sheetPr>
  <dimension ref="A1:D85"/>
  <sheetViews>
    <sheetView zoomScaleNormal="100" workbookViewId="0">
      <selection sqref="A1:D1"/>
    </sheetView>
  </sheetViews>
  <sheetFormatPr defaultRowHeight="12.75" x14ac:dyDescent="0.2"/>
  <cols>
    <col min="1" max="1" width="11.42578125" style="2" customWidth="1"/>
    <col min="2" max="2" width="62" style="1" customWidth="1"/>
    <col min="3" max="3" width="25.5703125" style="5" customWidth="1"/>
    <col min="4" max="16384" width="9.140625" style="2"/>
  </cols>
  <sheetData>
    <row r="1" spans="1:4" ht="22.5" customHeight="1" x14ac:dyDescent="0.2">
      <c r="A1" s="570" t="s">
        <v>573</v>
      </c>
      <c r="B1" s="570"/>
      <c r="C1" s="570"/>
      <c r="D1" s="113"/>
    </row>
    <row r="2" spans="1:4" ht="27" customHeight="1" x14ac:dyDescent="0.2">
      <c r="A2" s="551"/>
      <c r="B2" s="101" t="s">
        <v>497</v>
      </c>
      <c r="C2" s="230" t="s">
        <v>498</v>
      </c>
    </row>
    <row r="3" spans="1:4" x14ac:dyDescent="0.2">
      <c r="A3" s="552"/>
      <c r="B3" s="560" t="s">
        <v>572</v>
      </c>
      <c r="C3" s="561">
        <v>0</v>
      </c>
    </row>
    <row r="4" spans="1:4" x14ac:dyDescent="0.2">
      <c r="A4" s="552"/>
      <c r="B4" s="560" t="s">
        <v>499</v>
      </c>
      <c r="C4" s="561">
        <v>0.10920000000000001</v>
      </c>
    </row>
    <row r="5" spans="1:4" x14ac:dyDescent="0.2">
      <c r="A5" s="553"/>
      <c r="B5" s="554" t="s">
        <v>500</v>
      </c>
      <c r="C5" s="555">
        <v>0.4733257544246976</v>
      </c>
    </row>
    <row r="6" spans="1:4" x14ac:dyDescent="0.2">
      <c r="A6" s="553"/>
      <c r="B6" s="554" t="s">
        <v>501</v>
      </c>
      <c r="C6" s="555">
        <v>0.28795018955458546</v>
      </c>
    </row>
    <row r="7" spans="1:4" x14ac:dyDescent="0.2">
      <c r="A7" s="553"/>
      <c r="B7" s="554" t="s">
        <v>568</v>
      </c>
      <c r="C7" s="555">
        <v>0</v>
      </c>
    </row>
    <row r="8" spans="1:4" x14ac:dyDescent="0.2">
      <c r="A8" s="553"/>
      <c r="B8" s="554" t="s">
        <v>502</v>
      </c>
      <c r="C8" s="555">
        <v>0.20020138883829419</v>
      </c>
    </row>
    <row r="9" spans="1:4" x14ac:dyDescent="0.2">
      <c r="A9" s="553"/>
      <c r="B9" s="554" t="s">
        <v>503</v>
      </c>
      <c r="C9" s="555">
        <v>0.43789312290693488</v>
      </c>
    </row>
    <row r="10" spans="1:4" x14ac:dyDescent="0.2">
      <c r="A10" s="553"/>
      <c r="B10" s="554" t="s">
        <v>504</v>
      </c>
      <c r="C10" s="555">
        <v>0.2287279004642403</v>
      </c>
    </row>
    <row r="11" spans="1:4" s="3" customFormat="1" x14ac:dyDescent="0.2">
      <c r="A11" s="556"/>
      <c r="B11" s="557" t="s">
        <v>505</v>
      </c>
      <c r="C11" s="555">
        <v>0.18595771954647489</v>
      </c>
      <c r="D11" s="2"/>
    </row>
    <row r="12" spans="1:4" s="3" customFormat="1" x14ac:dyDescent="0.2">
      <c r="A12" s="556"/>
      <c r="B12" s="557" t="s">
        <v>506</v>
      </c>
      <c r="C12" s="555">
        <v>0.26514830893660135</v>
      </c>
      <c r="D12" s="2"/>
    </row>
    <row r="13" spans="1:4" s="3" customFormat="1" x14ac:dyDescent="0.2">
      <c r="A13" s="556"/>
      <c r="B13" s="557" t="s">
        <v>507</v>
      </c>
      <c r="C13" s="555">
        <v>9.8915186040807151E-2</v>
      </c>
      <c r="D13" s="2"/>
    </row>
    <row r="14" spans="1:4" x14ac:dyDescent="0.2">
      <c r="A14" s="553"/>
      <c r="B14" s="557" t="s">
        <v>508</v>
      </c>
      <c r="C14" s="555">
        <v>0.30099944678159429</v>
      </c>
    </row>
    <row r="15" spans="1:4" x14ac:dyDescent="0.2">
      <c r="A15" s="553"/>
      <c r="B15" s="557" t="s">
        <v>509</v>
      </c>
      <c r="C15" s="555">
        <v>0.19974498981379385</v>
      </c>
    </row>
    <row r="16" spans="1:4" x14ac:dyDescent="0.2">
      <c r="A16" s="553"/>
      <c r="B16" s="557" t="s">
        <v>510</v>
      </c>
      <c r="C16" s="555">
        <v>0.1481552649991329</v>
      </c>
    </row>
    <row r="17" spans="1:3" x14ac:dyDescent="0.2">
      <c r="A17" s="553"/>
      <c r="B17" s="557" t="s">
        <v>511</v>
      </c>
      <c r="C17" s="555">
        <v>0.16781182627001498</v>
      </c>
    </row>
    <row r="18" spans="1:3" x14ac:dyDescent="0.2">
      <c r="A18" s="553"/>
      <c r="B18" s="557" t="s">
        <v>512</v>
      </c>
      <c r="C18" s="555">
        <v>0.23193141702190473</v>
      </c>
    </row>
    <row r="19" spans="1:3" x14ac:dyDescent="0.2">
      <c r="A19" s="553"/>
      <c r="B19" s="557" t="s">
        <v>513</v>
      </c>
      <c r="C19" s="555">
        <v>6.6205991297034639E-2</v>
      </c>
    </row>
    <row r="20" spans="1:3" x14ac:dyDescent="0.2">
      <c r="A20" s="553"/>
      <c r="B20" s="557" t="s">
        <v>514</v>
      </c>
      <c r="C20" s="555">
        <v>0.32989721562480329</v>
      </c>
    </row>
    <row r="21" spans="1:3" x14ac:dyDescent="0.2">
      <c r="A21" s="553"/>
      <c r="B21" s="557" t="s">
        <v>515</v>
      </c>
      <c r="C21" s="555">
        <v>9.6341326130918781E-2</v>
      </c>
    </row>
    <row r="22" spans="1:3" x14ac:dyDescent="0.2">
      <c r="A22" s="553"/>
      <c r="B22" s="557" t="s">
        <v>516</v>
      </c>
      <c r="C22" s="555">
        <v>0.19319647560994099</v>
      </c>
    </row>
    <row r="23" spans="1:3" x14ac:dyDescent="0.2">
      <c r="A23" s="553"/>
      <c r="B23" s="557" t="s">
        <v>517</v>
      </c>
      <c r="C23" s="555">
        <v>0.22029889893422591</v>
      </c>
    </row>
    <row r="24" spans="1:3" x14ac:dyDescent="0.2">
      <c r="A24" s="553"/>
      <c r="B24" s="558" t="s">
        <v>518</v>
      </c>
      <c r="C24" s="555">
        <v>0.34449999999999997</v>
      </c>
    </row>
    <row r="25" spans="1:3" x14ac:dyDescent="0.2">
      <c r="A25" s="553"/>
      <c r="B25" s="558" t="s">
        <v>519</v>
      </c>
      <c r="C25" s="555">
        <v>0.37419999999999998</v>
      </c>
    </row>
    <row r="26" spans="1:3" x14ac:dyDescent="0.2">
      <c r="A26" s="553"/>
      <c r="B26" s="558" t="s">
        <v>520</v>
      </c>
      <c r="C26" s="555">
        <v>0.4133</v>
      </c>
    </row>
    <row r="27" spans="1:3" x14ac:dyDescent="0.2">
      <c r="A27" s="553"/>
      <c r="B27" s="557" t="s">
        <v>521</v>
      </c>
      <c r="C27" s="555">
        <v>0.11119999999999999</v>
      </c>
    </row>
    <row r="28" spans="1:3" x14ac:dyDescent="0.2">
      <c r="A28" s="553"/>
      <c r="B28" s="557" t="s">
        <v>522</v>
      </c>
      <c r="C28" s="555">
        <v>0.23419999999999999</v>
      </c>
    </row>
    <row r="29" spans="1:3" x14ac:dyDescent="0.2">
      <c r="A29" s="553"/>
      <c r="B29" s="557" t="s">
        <v>523</v>
      </c>
      <c r="C29" s="555">
        <v>0.41760000000000003</v>
      </c>
    </row>
    <row r="30" spans="1:3" x14ac:dyDescent="0.2">
      <c r="A30" s="553"/>
      <c r="B30" s="557" t="s">
        <v>546</v>
      </c>
      <c r="C30" s="555">
        <v>3.8692237668903999E-2</v>
      </c>
    </row>
    <row r="31" spans="1:3" x14ac:dyDescent="0.2">
      <c r="A31" s="553"/>
      <c r="B31" s="557" t="s">
        <v>547</v>
      </c>
      <c r="C31" s="555">
        <v>6.2438298088674175E-2</v>
      </c>
    </row>
    <row r="32" spans="1:3" x14ac:dyDescent="0.2">
      <c r="A32" s="553"/>
      <c r="B32" s="557" t="s">
        <v>548</v>
      </c>
      <c r="C32" s="555">
        <v>0.16790524848492056</v>
      </c>
    </row>
    <row r="33" spans="1:3" x14ac:dyDescent="0.2">
      <c r="A33" s="553"/>
      <c r="B33" s="557" t="s">
        <v>549</v>
      </c>
      <c r="C33" s="555">
        <v>0.19000029004938823</v>
      </c>
    </row>
    <row r="34" spans="1:3" x14ac:dyDescent="0.2">
      <c r="A34" s="553"/>
      <c r="B34" s="557" t="s">
        <v>524</v>
      </c>
      <c r="C34" s="555">
        <v>0.15827419163934792</v>
      </c>
    </row>
    <row r="35" spans="1:3" x14ac:dyDescent="0.2">
      <c r="A35" s="553"/>
      <c r="B35" s="557" t="s">
        <v>525</v>
      </c>
      <c r="C35" s="555">
        <v>0.20162133240616753</v>
      </c>
    </row>
    <row r="36" spans="1:3" x14ac:dyDescent="0.2">
      <c r="A36" s="553"/>
      <c r="B36" s="557" t="s">
        <v>550</v>
      </c>
      <c r="C36" s="555">
        <v>0.19500240929218648</v>
      </c>
    </row>
    <row r="37" spans="1:3" x14ac:dyDescent="0.2">
      <c r="A37" s="553"/>
      <c r="B37" s="557" t="s">
        <v>551</v>
      </c>
      <c r="C37" s="555">
        <v>0.28101551083835147</v>
      </c>
    </row>
    <row r="38" spans="1:3" x14ac:dyDescent="0.2">
      <c r="A38" s="553"/>
      <c r="B38" s="557" t="s">
        <v>526</v>
      </c>
      <c r="C38" s="555">
        <v>0.39467769492409954</v>
      </c>
    </row>
    <row r="39" spans="1:3" x14ac:dyDescent="0.2">
      <c r="A39" s="553"/>
      <c r="B39" s="557" t="s">
        <v>552</v>
      </c>
      <c r="C39" s="555">
        <v>0.41141073370145592</v>
      </c>
    </row>
    <row r="40" spans="1:3" x14ac:dyDescent="0.2">
      <c r="A40" s="553"/>
      <c r="B40" s="557" t="s">
        <v>553</v>
      </c>
      <c r="C40" s="555">
        <v>0.39905184746266059</v>
      </c>
    </row>
    <row r="41" spans="1:3" x14ac:dyDescent="0.2">
      <c r="A41" s="553"/>
      <c r="B41" s="557" t="s">
        <v>554</v>
      </c>
      <c r="C41" s="555">
        <v>0.38438494162988035</v>
      </c>
    </row>
    <row r="42" spans="1:3" x14ac:dyDescent="0.2">
      <c r="A42" s="553"/>
      <c r="B42" s="557" t="s">
        <v>555</v>
      </c>
      <c r="C42" s="555">
        <v>0.18369878880444956</v>
      </c>
    </row>
    <row r="43" spans="1:3" x14ac:dyDescent="0.2">
      <c r="A43" s="553"/>
      <c r="B43" s="557" t="s">
        <v>556</v>
      </c>
      <c r="C43" s="555">
        <v>0.40240544560243963</v>
      </c>
    </row>
    <row r="44" spans="1:3" x14ac:dyDescent="0.2">
      <c r="A44" s="553"/>
      <c r="B44" s="557" t="s">
        <v>527</v>
      </c>
      <c r="C44" s="555">
        <v>0.47891813578340359</v>
      </c>
    </row>
    <row r="45" spans="1:3" x14ac:dyDescent="0.2">
      <c r="A45" s="553"/>
      <c r="B45" s="557" t="s">
        <v>528</v>
      </c>
      <c r="C45" s="555">
        <v>0.47956762699980798</v>
      </c>
    </row>
    <row r="46" spans="1:3" x14ac:dyDescent="0.2">
      <c r="A46" s="553"/>
      <c r="B46" s="557" t="s">
        <v>557</v>
      </c>
      <c r="C46" s="555">
        <v>-1.1462095282477094E-2</v>
      </c>
    </row>
    <row r="47" spans="1:3" x14ac:dyDescent="0.2">
      <c r="A47" s="553"/>
      <c r="B47" s="557" t="s">
        <v>558</v>
      </c>
      <c r="C47" s="555">
        <v>5.6912325064402011E-2</v>
      </c>
    </row>
    <row r="48" spans="1:3" x14ac:dyDescent="0.2">
      <c r="A48" s="553"/>
      <c r="B48" s="557" t="s">
        <v>529</v>
      </c>
      <c r="C48" s="555">
        <v>0.10409062542762058</v>
      </c>
    </row>
    <row r="49" spans="1:3" x14ac:dyDescent="0.2">
      <c r="A49" s="553"/>
      <c r="B49" s="557" t="s">
        <v>530</v>
      </c>
      <c r="C49" s="555">
        <v>0.26438892325904134</v>
      </c>
    </row>
    <row r="50" spans="1:3" x14ac:dyDescent="0.2">
      <c r="A50" s="553"/>
      <c r="B50" s="557" t="s">
        <v>559</v>
      </c>
      <c r="C50" s="555">
        <v>0.39600875204160391</v>
      </c>
    </row>
    <row r="51" spans="1:3" x14ac:dyDescent="0.2">
      <c r="A51" s="553"/>
      <c r="B51" s="557" t="s">
        <v>560</v>
      </c>
      <c r="C51" s="555">
        <v>0.60173742792496232</v>
      </c>
    </row>
    <row r="52" spans="1:3" x14ac:dyDescent="0.2">
      <c r="A52" s="553"/>
      <c r="B52" s="557" t="s">
        <v>561</v>
      </c>
      <c r="C52" s="555">
        <v>0.63441614503023402</v>
      </c>
    </row>
    <row r="53" spans="1:3" x14ac:dyDescent="0.2">
      <c r="A53" s="553"/>
      <c r="B53" s="557" t="s">
        <v>531</v>
      </c>
      <c r="C53" s="555">
        <v>0.31350691167519584</v>
      </c>
    </row>
    <row r="54" spans="1:3" x14ac:dyDescent="0.2">
      <c r="A54" s="553"/>
      <c r="B54" s="557" t="s">
        <v>570</v>
      </c>
      <c r="C54" s="555">
        <v>0.5401960371137704</v>
      </c>
    </row>
    <row r="55" spans="1:3" x14ac:dyDescent="0.2">
      <c r="A55" s="553"/>
      <c r="B55" s="557" t="s">
        <v>569</v>
      </c>
      <c r="C55" s="555">
        <v>0.61061066906745853</v>
      </c>
    </row>
    <row r="56" spans="1:3" x14ac:dyDescent="0.2">
      <c r="A56" s="553"/>
      <c r="B56" s="557" t="s">
        <v>532</v>
      </c>
      <c r="C56" s="555">
        <v>0.27909914083740317</v>
      </c>
    </row>
    <row r="57" spans="1:3" x14ac:dyDescent="0.2">
      <c r="A57" s="553"/>
      <c r="B57" s="557" t="s">
        <v>533</v>
      </c>
      <c r="C57" s="555">
        <v>0.20904208507088584</v>
      </c>
    </row>
    <row r="58" spans="1:3" x14ac:dyDescent="0.2">
      <c r="A58" s="553"/>
      <c r="B58" s="557" t="s">
        <v>534</v>
      </c>
      <c r="C58" s="555">
        <v>0.32190000000000002</v>
      </c>
    </row>
    <row r="59" spans="1:3" x14ac:dyDescent="0.2">
      <c r="A59" s="553"/>
      <c r="B59" s="557" t="s">
        <v>535</v>
      </c>
      <c r="C59" s="555">
        <v>0.14038812090564307</v>
      </c>
    </row>
    <row r="60" spans="1:3" x14ac:dyDescent="0.2">
      <c r="A60" s="553"/>
      <c r="B60" s="557" t="s">
        <v>536</v>
      </c>
      <c r="C60" s="555">
        <v>9.3690750545620177E-2</v>
      </c>
    </row>
    <row r="61" spans="1:3" x14ac:dyDescent="0.2">
      <c r="A61" s="553"/>
      <c r="B61" s="557" t="s">
        <v>537</v>
      </c>
      <c r="C61" s="555">
        <v>0.19297398879039179</v>
      </c>
    </row>
    <row r="62" spans="1:3" x14ac:dyDescent="0.2">
      <c r="A62" s="553"/>
      <c r="B62" s="557" t="s">
        <v>538</v>
      </c>
      <c r="C62" s="555">
        <v>0.40829552078006598</v>
      </c>
    </row>
    <row r="63" spans="1:3" x14ac:dyDescent="0.2">
      <c r="A63" s="553"/>
      <c r="B63" s="557" t="s">
        <v>539</v>
      </c>
      <c r="C63" s="555">
        <v>0.34979926426879276</v>
      </c>
    </row>
    <row r="64" spans="1:3" x14ac:dyDescent="0.2">
      <c r="A64" s="553"/>
      <c r="B64" s="557" t="s">
        <v>540</v>
      </c>
      <c r="C64" s="555">
        <v>0.257911746864811</v>
      </c>
    </row>
    <row r="65" spans="1:3" x14ac:dyDescent="0.2">
      <c r="A65" s="553"/>
      <c r="B65" s="557" t="s">
        <v>541</v>
      </c>
      <c r="C65" s="555">
        <v>0.18147833482378245</v>
      </c>
    </row>
    <row r="66" spans="1:3" x14ac:dyDescent="0.2">
      <c r="A66" s="553"/>
      <c r="B66" s="557" t="s">
        <v>542</v>
      </c>
      <c r="C66" s="555">
        <v>0.21611001792310389</v>
      </c>
    </row>
    <row r="67" spans="1:3" x14ac:dyDescent="0.2">
      <c r="A67" s="553"/>
      <c r="B67" s="557" t="s">
        <v>543</v>
      </c>
      <c r="C67" s="555">
        <v>0.19377840747604297</v>
      </c>
    </row>
    <row r="68" spans="1:3" x14ac:dyDescent="0.2">
      <c r="A68" s="553"/>
      <c r="B68" s="557" t="s">
        <v>544</v>
      </c>
      <c r="C68" s="555">
        <v>0.37382478465591246</v>
      </c>
    </row>
    <row r="69" spans="1:3" x14ac:dyDescent="0.2">
      <c r="A69" s="553"/>
      <c r="B69" s="557" t="s">
        <v>562</v>
      </c>
      <c r="C69" s="555">
        <v>0.12118909854630261</v>
      </c>
    </row>
    <row r="70" spans="1:3" x14ac:dyDescent="0.2">
      <c r="A70" s="553"/>
      <c r="B70" s="557" t="s">
        <v>563</v>
      </c>
      <c r="C70" s="555">
        <v>0.40739565540705941</v>
      </c>
    </row>
    <row r="71" spans="1:3" x14ac:dyDescent="0.2">
      <c r="A71" s="553"/>
      <c r="B71" s="557" t="s">
        <v>564</v>
      </c>
      <c r="C71" s="555">
        <v>0.42990492672176289</v>
      </c>
    </row>
    <row r="72" spans="1:3" x14ac:dyDescent="0.2">
      <c r="A72" s="553"/>
      <c r="B72" s="557" t="s">
        <v>565</v>
      </c>
      <c r="C72" s="555">
        <v>0.15333272871397641</v>
      </c>
    </row>
    <row r="73" spans="1:3" x14ac:dyDescent="0.2">
      <c r="A73" s="553"/>
      <c r="B73" s="557" t="s">
        <v>566</v>
      </c>
      <c r="C73" s="555">
        <v>0.42179565999937496</v>
      </c>
    </row>
    <row r="74" spans="1:3" x14ac:dyDescent="0.2">
      <c r="A74" s="553"/>
      <c r="B74" s="557" t="s">
        <v>567</v>
      </c>
      <c r="C74" s="555">
        <v>0.53866748304444056</v>
      </c>
    </row>
    <row r="75" spans="1:3" x14ac:dyDescent="0.2">
      <c r="A75" s="553"/>
      <c r="B75" s="557" t="s">
        <v>545</v>
      </c>
      <c r="C75" s="555">
        <v>0.32095124096093403</v>
      </c>
    </row>
    <row r="76" spans="1:3" x14ac:dyDescent="0.2">
      <c r="A76" s="13"/>
      <c r="B76" s="562"/>
      <c r="C76" s="563"/>
    </row>
    <row r="77" spans="1:3" x14ac:dyDescent="0.2">
      <c r="C77" s="550"/>
    </row>
    <row r="78" spans="1:3" x14ac:dyDescent="0.2">
      <c r="C78" s="550"/>
    </row>
    <row r="79" spans="1:3" x14ac:dyDescent="0.2">
      <c r="C79" s="550"/>
    </row>
    <row r="80" spans="1:3" x14ac:dyDescent="0.2">
      <c r="C80" s="550"/>
    </row>
    <row r="81" spans="3:3" x14ac:dyDescent="0.2">
      <c r="C81" s="550"/>
    </row>
    <row r="82" spans="3:3" x14ac:dyDescent="0.2">
      <c r="C82" s="550"/>
    </row>
    <row r="83" spans="3:3" x14ac:dyDescent="0.2">
      <c r="C83" s="550"/>
    </row>
    <row r="84" spans="3:3" x14ac:dyDescent="0.2">
      <c r="C84" s="550"/>
    </row>
    <row r="85" spans="3:3" x14ac:dyDescent="0.2">
      <c r="C85" s="550"/>
    </row>
  </sheetData>
  <mergeCells count="1">
    <mergeCell ref="A1:C1"/>
  </mergeCell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83C-C20A-4F1A-B51B-0CA38A718B69}">
  <sheetPr>
    <tabColor rgb="FFFF0000"/>
  </sheetPr>
  <dimension ref="A1:D85"/>
  <sheetViews>
    <sheetView zoomScaleNormal="100" workbookViewId="0">
      <selection sqref="A1:D1"/>
    </sheetView>
  </sheetViews>
  <sheetFormatPr defaultRowHeight="12.75" x14ac:dyDescent="0.2"/>
  <cols>
    <col min="1" max="1" width="11.42578125" style="2" customWidth="1"/>
    <col min="2" max="2" width="62" style="1" customWidth="1"/>
    <col min="3" max="3" width="25.5703125" style="5" customWidth="1"/>
    <col min="4" max="16384" width="9.140625" style="2"/>
  </cols>
  <sheetData>
    <row r="1" spans="1:4" ht="22.5" customHeight="1" x14ac:dyDescent="0.2">
      <c r="A1" s="570" t="s">
        <v>574</v>
      </c>
      <c r="B1" s="570"/>
      <c r="C1" s="570"/>
      <c r="D1" s="113"/>
    </row>
    <row r="2" spans="1:4" ht="27" customHeight="1" x14ac:dyDescent="0.2">
      <c r="A2" s="551"/>
      <c r="B2" s="101" t="s">
        <v>497</v>
      </c>
      <c r="C2" s="230" t="s">
        <v>498</v>
      </c>
    </row>
    <row r="3" spans="1:4" x14ac:dyDescent="0.2">
      <c r="A3" s="552"/>
      <c r="B3" s="560" t="s">
        <v>499</v>
      </c>
      <c r="C3" s="561">
        <v>0.10920000000000001</v>
      </c>
    </row>
    <row r="4" spans="1:4" x14ac:dyDescent="0.2">
      <c r="A4" s="553"/>
      <c r="B4" s="554" t="s">
        <v>500</v>
      </c>
      <c r="C4" s="555">
        <v>0.4733257544246976</v>
      </c>
    </row>
    <row r="5" spans="1:4" x14ac:dyDescent="0.2">
      <c r="A5" s="553"/>
      <c r="B5" s="554" t="s">
        <v>501</v>
      </c>
      <c r="C5" s="555">
        <v>0.28795018955458546</v>
      </c>
    </row>
    <row r="6" spans="1:4" x14ac:dyDescent="0.2">
      <c r="A6" s="553"/>
      <c r="B6" s="554" t="s">
        <v>568</v>
      </c>
      <c r="C6" s="555">
        <v>0</v>
      </c>
    </row>
    <row r="7" spans="1:4" x14ac:dyDescent="0.2">
      <c r="A7" s="553"/>
      <c r="B7" s="554" t="s">
        <v>502</v>
      </c>
      <c r="C7" s="555">
        <v>0.20020138883829419</v>
      </c>
    </row>
    <row r="8" spans="1:4" x14ac:dyDescent="0.2">
      <c r="A8" s="553"/>
      <c r="B8" s="554" t="s">
        <v>503</v>
      </c>
      <c r="C8" s="555">
        <v>0.43789312290693488</v>
      </c>
    </row>
    <row r="9" spans="1:4" x14ac:dyDescent="0.2">
      <c r="A9" s="553"/>
      <c r="B9" s="554" t="s">
        <v>504</v>
      </c>
      <c r="C9" s="555">
        <v>0.2287279004642403</v>
      </c>
    </row>
    <row r="10" spans="1:4" s="3" customFormat="1" x14ac:dyDescent="0.2">
      <c r="A10" s="556"/>
      <c r="B10" s="557" t="s">
        <v>505</v>
      </c>
      <c r="C10" s="555">
        <v>0.18595771954647489</v>
      </c>
      <c r="D10" s="2"/>
    </row>
    <row r="11" spans="1:4" s="3" customFormat="1" x14ac:dyDescent="0.2">
      <c r="A11" s="556"/>
      <c r="B11" s="557" t="s">
        <v>506</v>
      </c>
      <c r="C11" s="555">
        <v>0.26514830893660135</v>
      </c>
      <c r="D11" s="2"/>
    </row>
    <row r="12" spans="1:4" s="3" customFormat="1" x14ac:dyDescent="0.2">
      <c r="A12" s="556"/>
      <c r="B12" s="557" t="s">
        <v>507</v>
      </c>
      <c r="C12" s="555">
        <v>9.8915186040807151E-2</v>
      </c>
      <c r="D12" s="2"/>
    </row>
    <row r="13" spans="1:4" x14ac:dyDescent="0.2">
      <c r="A13" s="553"/>
      <c r="B13" s="557" t="s">
        <v>508</v>
      </c>
      <c r="C13" s="555">
        <v>0.30099944678159429</v>
      </c>
    </row>
    <row r="14" spans="1:4" x14ac:dyDescent="0.2">
      <c r="A14" s="553"/>
      <c r="B14" s="557" t="s">
        <v>509</v>
      </c>
      <c r="C14" s="555">
        <v>0.19974498981379385</v>
      </c>
    </row>
    <row r="15" spans="1:4" x14ac:dyDescent="0.2">
      <c r="A15" s="553"/>
      <c r="B15" s="557" t="s">
        <v>510</v>
      </c>
      <c r="C15" s="555">
        <v>0.1481552649991329</v>
      </c>
    </row>
    <row r="16" spans="1:4" x14ac:dyDescent="0.2">
      <c r="A16" s="553"/>
      <c r="B16" s="557" t="s">
        <v>511</v>
      </c>
      <c r="C16" s="555">
        <v>0.16781182627001498</v>
      </c>
    </row>
    <row r="17" spans="1:3" x14ac:dyDescent="0.2">
      <c r="A17" s="553"/>
      <c r="B17" s="557" t="s">
        <v>512</v>
      </c>
      <c r="C17" s="555">
        <v>0.23193141702190473</v>
      </c>
    </row>
    <row r="18" spans="1:3" x14ac:dyDescent="0.2">
      <c r="A18" s="553"/>
      <c r="B18" s="557" t="s">
        <v>513</v>
      </c>
      <c r="C18" s="555">
        <v>6.6205991297034639E-2</v>
      </c>
    </row>
    <row r="19" spans="1:3" x14ac:dyDescent="0.2">
      <c r="A19" s="553"/>
      <c r="B19" s="557" t="s">
        <v>514</v>
      </c>
      <c r="C19" s="555">
        <v>0.32989721562480329</v>
      </c>
    </row>
    <row r="20" spans="1:3" x14ac:dyDescent="0.2">
      <c r="A20" s="553"/>
      <c r="B20" s="557" t="s">
        <v>515</v>
      </c>
      <c r="C20" s="555">
        <v>9.6341326130918781E-2</v>
      </c>
    </row>
    <row r="21" spans="1:3" x14ac:dyDescent="0.2">
      <c r="A21" s="553"/>
      <c r="B21" s="557" t="s">
        <v>516</v>
      </c>
      <c r="C21" s="555">
        <v>0.19319647560994099</v>
      </c>
    </row>
    <row r="22" spans="1:3" x14ac:dyDescent="0.2">
      <c r="A22" s="553"/>
      <c r="B22" s="557" t="s">
        <v>517</v>
      </c>
      <c r="C22" s="555">
        <v>0.22029889893422591</v>
      </c>
    </row>
    <row r="23" spans="1:3" x14ac:dyDescent="0.2">
      <c r="A23" s="553"/>
      <c r="B23" s="558" t="s">
        <v>518</v>
      </c>
      <c r="C23" s="555">
        <v>0.34449999999999997</v>
      </c>
    </row>
    <row r="24" spans="1:3" x14ac:dyDescent="0.2">
      <c r="A24" s="553"/>
      <c r="B24" s="558" t="s">
        <v>519</v>
      </c>
      <c r="C24" s="555">
        <v>0.37419999999999998</v>
      </c>
    </row>
    <row r="25" spans="1:3" x14ac:dyDescent="0.2">
      <c r="A25" s="553"/>
      <c r="B25" s="558" t="s">
        <v>520</v>
      </c>
      <c r="C25" s="555">
        <v>0.4133</v>
      </c>
    </row>
    <row r="26" spans="1:3" x14ac:dyDescent="0.2">
      <c r="A26" s="553"/>
      <c r="B26" s="557" t="s">
        <v>521</v>
      </c>
      <c r="C26" s="555">
        <v>0.11119999999999999</v>
      </c>
    </row>
    <row r="27" spans="1:3" x14ac:dyDescent="0.2">
      <c r="A27" s="553"/>
      <c r="B27" s="557" t="s">
        <v>522</v>
      </c>
      <c r="C27" s="555">
        <v>0.23419999999999999</v>
      </c>
    </row>
    <row r="28" spans="1:3" x14ac:dyDescent="0.2">
      <c r="A28" s="553"/>
      <c r="B28" s="557" t="s">
        <v>523</v>
      </c>
      <c r="C28" s="555">
        <v>0.41760000000000003</v>
      </c>
    </row>
    <row r="29" spans="1:3" x14ac:dyDescent="0.2">
      <c r="A29" s="553"/>
      <c r="B29" s="557" t="s">
        <v>546</v>
      </c>
      <c r="C29" s="555">
        <v>3.8692237668903999E-2</v>
      </c>
    </row>
    <row r="30" spans="1:3" x14ac:dyDescent="0.2">
      <c r="A30" s="553"/>
      <c r="B30" s="557" t="s">
        <v>547</v>
      </c>
      <c r="C30" s="555">
        <v>6.2438298088674175E-2</v>
      </c>
    </row>
    <row r="31" spans="1:3" x14ac:dyDescent="0.2">
      <c r="A31" s="553"/>
      <c r="B31" s="557" t="s">
        <v>548</v>
      </c>
      <c r="C31" s="555">
        <v>0.16790524848492056</v>
      </c>
    </row>
    <row r="32" spans="1:3" x14ac:dyDescent="0.2">
      <c r="A32" s="553"/>
      <c r="B32" s="557" t="s">
        <v>549</v>
      </c>
      <c r="C32" s="555">
        <v>0.19000029004938823</v>
      </c>
    </row>
    <row r="33" spans="1:3" x14ac:dyDescent="0.2">
      <c r="A33" s="553"/>
      <c r="B33" s="557" t="s">
        <v>524</v>
      </c>
      <c r="C33" s="555">
        <v>0.15827419163934792</v>
      </c>
    </row>
    <row r="34" spans="1:3" x14ac:dyDescent="0.2">
      <c r="A34" s="553"/>
      <c r="B34" s="557" t="s">
        <v>525</v>
      </c>
      <c r="C34" s="555">
        <v>0.20162133240616753</v>
      </c>
    </row>
    <row r="35" spans="1:3" x14ac:dyDescent="0.2">
      <c r="A35" s="553"/>
      <c r="B35" s="557" t="s">
        <v>550</v>
      </c>
      <c r="C35" s="555">
        <v>0.19500240929218648</v>
      </c>
    </row>
    <row r="36" spans="1:3" x14ac:dyDescent="0.2">
      <c r="A36" s="553"/>
      <c r="B36" s="557" t="s">
        <v>551</v>
      </c>
      <c r="C36" s="555">
        <v>0.28101551083835147</v>
      </c>
    </row>
    <row r="37" spans="1:3" x14ac:dyDescent="0.2">
      <c r="A37" s="553"/>
      <c r="B37" s="557" t="s">
        <v>526</v>
      </c>
      <c r="C37" s="555">
        <v>0.39467769492409954</v>
      </c>
    </row>
    <row r="38" spans="1:3" x14ac:dyDescent="0.2">
      <c r="A38" s="553"/>
      <c r="B38" s="557" t="s">
        <v>552</v>
      </c>
      <c r="C38" s="555">
        <v>0.41141073370145592</v>
      </c>
    </row>
    <row r="39" spans="1:3" x14ac:dyDescent="0.2">
      <c r="A39" s="553"/>
      <c r="B39" s="557" t="s">
        <v>553</v>
      </c>
      <c r="C39" s="555">
        <v>0.39905184746266059</v>
      </c>
    </row>
    <row r="40" spans="1:3" x14ac:dyDescent="0.2">
      <c r="A40" s="553"/>
      <c r="B40" s="557" t="s">
        <v>554</v>
      </c>
      <c r="C40" s="555">
        <v>0.38438494162988035</v>
      </c>
    </row>
    <row r="41" spans="1:3" x14ac:dyDescent="0.2">
      <c r="A41" s="553"/>
      <c r="B41" s="557" t="s">
        <v>555</v>
      </c>
      <c r="C41" s="555">
        <v>0.18369878880444956</v>
      </c>
    </row>
    <row r="42" spans="1:3" x14ac:dyDescent="0.2">
      <c r="A42" s="553"/>
      <c r="B42" s="557" t="s">
        <v>556</v>
      </c>
      <c r="C42" s="555">
        <v>0.40240544560243963</v>
      </c>
    </row>
    <row r="43" spans="1:3" x14ac:dyDescent="0.2">
      <c r="A43" s="553"/>
      <c r="B43" s="557" t="s">
        <v>527</v>
      </c>
      <c r="C43" s="555">
        <v>0.47891813578340359</v>
      </c>
    </row>
    <row r="44" spans="1:3" x14ac:dyDescent="0.2">
      <c r="A44" s="553"/>
      <c r="B44" s="557" t="s">
        <v>528</v>
      </c>
      <c r="C44" s="555">
        <v>0.47956762699980798</v>
      </c>
    </row>
    <row r="45" spans="1:3" x14ac:dyDescent="0.2">
      <c r="A45" s="553"/>
      <c r="B45" s="557" t="s">
        <v>557</v>
      </c>
      <c r="C45" s="555">
        <v>-1.1462095282477094E-2</v>
      </c>
    </row>
    <row r="46" spans="1:3" x14ac:dyDescent="0.2">
      <c r="A46" s="553"/>
      <c r="B46" s="557" t="s">
        <v>558</v>
      </c>
      <c r="C46" s="555">
        <v>5.6912325064402011E-2</v>
      </c>
    </row>
    <row r="47" spans="1:3" x14ac:dyDescent="0.2">
      <c r="A47" s="553"/>
      <c r="B47" s="557" t="s">
        <v>529</v>
      </c>
      <c r="C47" s="555">
        <v>0.10409062542762058</v>
      </c>
    </row>
    <row r="48" spans="1:3" x14ac:dyDescent="0.2">
      <c r="A48" s="553"/>
      <c r="B48" s="557" t="s">
        <v>530</v>
      </c>
      <c r="C48" s="555">
        <v>0.26438892325904134</v>
      </c>
    </row>
    <row r="49" spans="1:3" x14ac:dyDescent="0.2">
      <c r="A49" s="553"/>
      <c r="B49" s="557" t="s">
        <v>559</v>
      </c>
      <c r="C49" s="555">
        <v>0.39600875204160391</v>
      </c>
    </row>
    <row r="50" spans="1:3" x14ac:dyDescent="0.2">
      <c r="A50" s="553"/>
      <c r="B50" s="557" t="s">
        <v>560</v>
      </c>
      <c r="C50" s="555">
        <v>0.60173742792496232</v>
      </c>
    </row>
    <row r="51" spans="1:3" x14ac:dyDescent="0.2">
      <c r="A51" s="553"/>
      <c r="B51" s="557" t="s">
        <v>561</v>
      </c>
      <c r="C51" s="555">
        <v>0.63441614503023402</v>
      </c>
    </row>
    <row r="52" spans="1:3" x14ac:dyDescent="0.2">
      <c r="A52" s="553"/>
      <c r="B52" s="557" t="s">
        <v>531</v>
      </c>
      <c r="C52" s="555">
        <v>0.31350691167519584</v>
      </c>
    </row>
    <row r="53" spans="1:3" x14ac:dyDescent="0.2">
      <c r="A53" s="553"/>
      <c r="B53" s="557" t="s">
        <v>570</v>
      </c>
      <c r="C53" s="555">
        <v>0.5401960371137704</v>
      </c>
    </row>
    <row r="54" spans="1:3" x14ac:dyDescent="0.2">
      <c r="A54" s="553"/>
      <c r="B54" s="557" t="s">
        <v>569</v>
      </c>
      <c r="C54" s="555">
        <v>0.61061066906745853</v>
      </c>
    </row>
    <row r="55" spans="1:3" x14ac:dyDescent="0.2">
      <c r="A55" s="553"/>
      <c r="B55" s="557" t="s">
        <v>532</v>
      </c>
      <c r="C55" s="555">
        <v>0.27909914083740317</v>
      </c>
    </row>
    <row r="56" spans="1:3" x14ac:dyDescent="0.2">
      <c r="A56" s="553"/>
      <c r="B56" s="557" t="s">
        <v>533</v>
      </c>
      <c r="C56" s="555">
        <v>0.20904208507088584</v>
      </c>
    </row>
    <row r="57" spans="1:3" x14ac:dyDescent="0.2">
      <c r="A57" s="553"/>
      <c r="B57" s="557" t="s">
        <v>534</v>
      </c>
      <c r="C57" s="555">
        <v>0.32190000000000002</v>
      </c>
    </row>
    <row r="58" spans="1:3" x14ac:dyDescent="0.2">
      <c r="A58" s="553"/>
      <c r="B58" s="557" t="s">
        <v>572</v>
      </c>
      <c r="C58" s="555">
        <v>0</v>
      </c>
    </row>
    <row r="59" spans="1:3" x14ac:dyDescent="0.2">
      <c r="A59" s="553"/>
      <c r="B59" s="557" t="s">
        <v>535</v>
      </c>
      <c r="C59" s="555">
        <v>0.14038812090564307</v>
      </c>
    </row>
    <row r="60" spans="1:3" x14ac:dyDescent="0.2">
      <c r="A60" s="553"/>
      <c r="B60" s="557" t="s">
        <v>536</v>
      </c>
      <c r="C60" s="555">
        <v>9.3690750545620177E-2</v>
      </c>
    </row>
    <row r="61" spans="1:3" x14ac:dyDescent="0.2">
      <c r="A61" s="553"/>
      <c r="B61" s="557" t="s">
        <v>537</v>
      </c>
      <c r="C61" s="555">
        <v>0.19297398879039179</v>
      </c>
    </row>
    <row r="62" spans="1:3" x14ac:dyDescent="0.2">
      <c r="A62" s="553"/>
      <c r="B62" s="557" t="s">
        <v>538</v>
      </c>
      <c r="C62" s="555">
        <v>0.40829552078006598</v>
      </c>
    </row>
    <row r="63" spans="1:3" x14ac:dyDescent="0.2">
      <c r="A63" s="553"/>
      <c r="B63" s="557" t="s">
        <v>539</v>
      </c>
      <c r="C63" s="555">
        <v>0.34979926426879276</v>
      </c>
    </row>
    <row r="64" spans="1:3" x14ac:dyDescent="0.2">
      <c r="A64" s="553"/>
      <c r="B64" s="557" t="s">
        <v>540</v>
      </c>
      <c r="C64" s="555">
        <v>0.257911746864811</v>
      </c>
    </row>
    <row r="65" spans="1:3" x14ac:dyDescent="0.2">
      <c r="A65" s="553"/>
      <c r="B65" s="557" t="s">
        <v>541</v>
      </c>
      <c r="C65" s="555">
        <v>0.18147833482378245</v>
      </c>
    </row>
    <row r="66" spans="1:3" x14ac:dyDescent="0.2">
      <c r="A66" s="553"/>
      <c r="B66" s="557" t="s">
        <v>542</v>
      </c>
      <c r="C66" s="555">
        <v>0.21611001792310389</v>
      </c>
    </row>
    <row r="67" spans="1:3" x14ac:dyDescent="0.2">
      <c r="A67" s="553"/>
      <c r="B67" s="557" t="s">
        <v>543</v>
      </c>
      <c r="C67" s="555">
        <v>0.19377840747604297</v>
      </c>
    </row>
    <row r="68" spans="1:3" x14ac:dyDescent="0.2">
      <c r="A68" s="553"/>
      <c r="B68" s="557" t="s">
        <v>544</v>
      </c>
      <c r="C68" s="555">
        <v>0.37382478465591246</v>
      </c>
    </row>
    <row r="69" spans="1:3" x14ac:dyDescent="0.2">
      <c r="A69" s="553"/>
      <c r="B69" s="557" t="s">
        <v>562</v>
      </c>
      <c r="C69" s="555">
        <v>0.12118909854630261</v>
      </c>
    </row>
    <row r="70" spans="1:3" x14ac:dyDescent="0.2">
      <c r="A70" s="553"/>
      <c r="B70" s="557" t="s">
        <v>563</v>
      </c>
      <c r="C70" s="555">
        <v>0.40739565540705941</v>
      </c>
    </row>
    <row r="71" spans="1:3" x14ac:dyDescent="0.2">
      <c r="A71" s="553"/>
      <c r="B71" s="557" t="s">
        <v>564</v>
      </c>
      <c r="C71" s="555">
        <v>0.42990492672176289</v>
      </c>
    </row>
    <row r="72" spans="1:3" x14ac:dyDescent="0.2">
      <c r="A72" s="553"/>
      <c r="B72" s="557" t="s">
        <v>565</v>
      </c>
      <c r="C72" s="555">
        <v>0.15333272871397641</v>
      </c>
    </row>
    <row r="73" spans="1:3" x14ac:dyDescent="0.2">
      <c r="A73" s="553"/>
      <c r="B73" s="557" t="s">
        <v>566</v>
      </c>
      <c r="C73" s="555">
        <v>0.42179565999937496</v>
      </c>
    </row>
    <row r="74" spans="1:3" x14ac:dyDescent="0.2">
      <c r="A74" s="553"/>
      <c r="B74" s="557" t="s">
        <v>567</v>
      </c>
      <c r="C74" s="555">
        <v>0.53866748304444056</v>
      </c>
    </row>
    <row r="75" spans="1:3" x14ac:dyDescent="0.2">
      <c r="A75" s="553"/>
      <c r="B75" s="557" t="s">
        <v>545</v>
      </c>
      <c r="C75" s="555">
        <v>0.32095124096093403</v>
      </c>
    </row>
    <row r="76" spans="1:3" x14ac:dyDescent="0.2">
      <c r="A76" s="13"/>
      <c r="B76" s="562"/>
      <c r="C76" s="563"/>
    </row>
    <row r="77" spans="1:3" x14ac:dyDescent="0.2">
      <c r="C77" s="550"/>
    </row>
    <row r="78" spans="1:3" x14ac:dyDescent="0.2">
      <c r="C78" s="550"/>
    </row>
    <row r="79" spans="1:3" x14ac:dyDescent="0.2">
      <c r="C79" s="550"/>
    </row>
    <row r="80" spans="1:3" x14ac:dyDescent="0.2">
      <c r="C80" s="550"/>
    </row>
    <row r="81" spans="3:3" x14ac:dyDescent="0.2">
      <c r="C81" s="550"/>
    </row>
    <row r="82" spans="3:3" x14ac:dyDescent="0.2">
      <c r="C82" s="550"/>
    </row>
    <row r="83" spans="3:3" x14ac:dyDescent="0.2">
      <c r="C83" s="550"/>
    </row>
    <row r="84" spans="3:3" x14ac:dyDescent="0.2">
      <c r="C84" s="550"/>
    </row>
    <row r="85" spans="3:3" x14ac:dyDescent="0.2">
      <c r="C85" s="550"/>
    </row>
  </sheetData>
  <mergeCells count="1">
    <mergeCell ref="A1:C1"/>
  </mergeCell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E41"/>
  <sheetViews>
    <sheetView zoomScaleNormal="100" workbookViewId="0">
      <selection sqref="A1:E1"/>
    </sheetView>
  </sheetViews>
  <sheetFormatPr defaultRowHeight="12.75" x14ac:dyDescent="0.2"/>
  <cols>
    <col min="1" max="1" width="8.7109375" style="1" customWidth="1"/>
    <col min="2" max="2" width="50.7109375" style="1" customWidth="1"/>
    <col min="3" max="3" width="12.7109375" style="3" customWidth="1"/>
    <col min="4" max="4" width="13.28515625" style="4" customWidth="1"/>
    <col min="5" max="5" width="12.7109375" style="5" customWidth="1"/>
    <col min="6" max="16384" width="9.140625" style="2"/>
  </cols>
  <sheetData>
    <row r="1" spans="1:5" ht="22.5" customHeight="1" x14ac:dyDescent="0.2">
      <c r="A1" s="570" t="s">
        <v>341</v>
      </c>
      <c r="B1" s="570"/>
      <c r="C1" s="570"/>
      <c r="D1" s="570"/>
      <c r="E1" s="570"/>
    </row>
    <row r="2" spans="1:5" x14ac:dyDescent="0.2">
      <c r="A2" s="88" t="str">
        <f>'Project Summary'!A2</f>
        <v>Name of School District</v>
      </c>
      <c r="B2" s="48"/>
      <c r="C2" s="438" t="str">
        <f>'Project Summary'!B2</f>
        <v>Date of Estimate</v>
      </c>
      <c r="D2" s="49"/>
      <c r="E2" s="134" t="s">
        <v>326</v>
      </c>
    </row>
    <row r="3" spans="1:5" x14ac:dyDescent="0.2">
      <c r="A3" s="89" t="str">
        <f>'Project Summary'!A3</f>
        <v>Name of Project/School</v>
      </c>
      <c r="B3" s="52"/>
      <c r="C3" s="54" t="str">
        <f>'Project Summary'!B3</f>
        <v>Select Project Location</v>
      </c>
      <c r="D3" s="53"/>
      <c r="E3" s="135"/>
    </row>
    <row r="4" spans="1:5" ht="27" customHeight="1" x14ac:dyDescent="0.2">
      <c r="A4" s="241" t="s">
        <v>417</v>
      </c>
      <c r="B4" s="101" t="s">
        <v>147</v>
      </c>
      <c r="C4" s="90" t="s">
        <v>125</v>
      </c>
      <c r="D4" s="246" t="s">
        <v>18</v>
      </c>
      <c r="E4" s="91" t="s">
        <v>126</v>
      </c>
    </row>
    <row r="5" spans="1:5" ht="24.95" customHeight="1" x14ac:dyDescent="0.2">
      <c r="A5" s="72">
        <v>1.01</v>
      </c>
      <c r="B5" s="2" t="s">
        <v>2</v>
      </c>
      <c r="C5" s="456">
        <v>0</v>
      </c>
      <c r="D5" s="22">
        <v>357.76</v>
      </c>
      <c r="E5" s="92">
        <f t="shared" ref="E5:E14" si="0">C5*D5</f>
        <v>0</v>
      </c>
    </row>
    <row r="6" spans="1:5" ht="14.25" x14ac:dyDescent="0.2">
      <c r="A6" s="86">
        <v>1.02</v>
      </c>
      <c r="B6" s="10" t="s">
        <v>3</v>
      </c>
      <c r="C6" s="457">
        <v>0</v>
      </c>
      <c r="D6" s="23">
        <v>392.53</v>
      </c>
      <c r="E6" s="33">
        <f t="shared" si="0"/>
        <v>0</v>
      </c>
    </row>
    <row r="7" spans="1:5" ht="14.25" x14ac:dyDescent="0.2">
      <c r="A7" s="86">
        <v>1.03</v>
      </c>
      <c r="B7" s="35" t="s">
        <v>4</v>
      </c>
      <c r="C7" s="457">
        <v>0</v>
      </c>
      <c r="D7" s="23">
        <v>394.28</v>
      </c>
      <c r="E7" s="33">
        <f t="shared" si="0"/>
        <v>0</v>
      </c>
    </row>
    <row r="8" spans="1:5" ht="14.25" x14ac:dyDescent="0.2">
      <c r="A8" s="86">
        <v>1.04</v>
      </c>
      <c r="B8" s="10" t="s">
        <v>5</v>
      </c>
      <c r="C8" s="457">
        <v>0</v>
      </c>
      <c r="D8" s="23">
        <v>481.4</v>
      </c>
      <c r="E8" s="33">
        <f t="shared" si="0"/>
        <v>0</v>
      </c>
    </row>
    <row r="9" spans="1:5" x14ac:dyDescent="0.2">
      <c r="A9" s="86">
        <v>1.05</v>
      </c>
      <c r="B9" s="35" t="s">
        <v>200</v>
      </c>
      <c r="C9" s="457">
        <v>0</v>
      </c>
      <c r="D9" s="23">
        <v>378.38</v>
      </c>
      <c r="E9" s="33">
        <f t="shared" si="0"/>
        <v>0</v>
      </c>
    </row>
    <row r="10" spans="1:5" x14ac:dyDescent="0.2">
      <c r="A10" s="86">
        <v>1.06</v>
      </c>
      <c r="B10" s="10" t="s">
        <v>0</v>
      </c>
      <c r="C10" s="457">
        <v>0</v>
      </c>
      <c r="D10" s="23">
        <v>397.43</v>
      </c>
      <c r="E10" s="33">
        <f t="shared" si="0"/>
        <v>0</v>
      </c>
    </row>
    <row r="11" spans="1:5" ht="14.25" x14ac:dyDescent="0.2">
      <c r="A11" s="86">
        <v>1.07</v>
      </c>
      <c r="B11" s="35" t="s">
        <v>457</v>
      </c>
      <c r="C11" s="457">
        <v>0</v>
      </c>
      <c r="D11" s="23">
        <v>400.05</v>
      </c>
      <c r="E11" s="33">
        <f t="shared" si="0"/>
        <v>0</v>
      </c>
    </row>
    <row r="12" spans="1:5" ht="14.25" x14ac:dyDescent="0.2">
      <c r="A12" s="86">
        <v>1.08</v>
      </c>
      <c r="B12" s="35" t="s">
        <v>201</v>
      </c>
      <c r="C12" s="457">
        <v>0</v>
      </c>
      <c r="D12" s="23">
        <v>413.82</v>
      </c>
      <c r="E12" s="33">
        <f t="shared" si="0"/>
        <v>0</v>
      </c>
    </row>
    <row r="13" spans="1:5" ht="14.25" x14ac:dyDescent="0.2">
      <c r="A13" s="86">
        <v>1.0900000000000001</v>
      </c>
      <c r="B13" s="459" t="s">
        <v>471</v>
      </c>
      <c r="C13" s="457">
        <v>0</v>
      </c>
      <c r="D13" s="461">
        <v>0</v>
      </c>
      <c r="E13" s="33">
        <f t="shared" si="0"/>
        <v>0</v>
      </c>
    </row>
    <row r="14" spans="1:5" ht="14.25" x14ac:dyDescent="0.2">
      <c r="A14" s="87">
        <v>1.1000000000000001</v>
      </c>
      <c r="B14" s="460" t="s">
        <v>471</v>
      </c>
      <c r="C14" s="458">
        <v>0</v>
      </c>
      <c r="D14" s="462">
        <v>0</v>
      </c>
      <c r="E14" s="93">
        <f t="shared" si="0"/>
        <v>0</v>
      </c>
    </row>
    <row r="15" spans="1:5" s="8" customFormat="1" ht="27" customHeight="1" thickBot="1" x14ac:dyDescent="0.25">
      <c r="A15" s="96">
        <v>1.1100000000000001</v>
      </c>
      <c r="B15" s="97" t="s">
        <v>198</v>
      </c>
      <c r="C15" s="102">
        <f>SUM(C5:C14)</f>
        <v>0</v>
      </c>
      <c r="D15" s="99" t="s">
        <v>197</v>
      </c>
      <c r="E15" s="98">
        <f>SUM(E5:E14)</f>
        <v>0</v>
      </c>
    </row>
    <row r="16" spans="1:5" ht="26.25" customHeight="1" thickTop="1" x14ac:dyDescent="0.2">
      <c r="A16" s="9" t="s">
        <v>1</v>
      </c>
      <c r="B16" s="79" t="s">
        <v>326</v>
      </c>
      <c r="C16" s="131" t="s">
        <v>326</v>
      </c>
      <c r="D16" s="139" t="s">
        <v>326</v>
      </c>
      <c r="E16" s="140" t="s">
        <v>326</v>
      </c>
    </row>
    <row r="17" spans="1:5" ht="26.25" customHeight="1" x14ac:dyDescent="0.2">
      <c r="A17" s="569" t="s">
        <v>384</v>
      </c>
      <c r="B17" s="569"/>
      <c r="C17" s="569"/>
      <c r="D17" s="569"/>
      <c r="E17" s="569"/>
    </row>
    <row r="18" spans="1:5" ht="13.5" x14ac:dyDescent="0.2">
      <c r="A18" s="568" t="s">
        <v>6</v>
      </c>
      <c r="B18" s="568"/>
      <c r="C18" s="568"/>
      <c r="D18" s="568"/>
      <c r="E18" s="568"/>
    </row>
    <row r="19" spans="1:5" ht="13.5" x14ac:dyDescent="0.2">
      <c r="A19" s="568" t="s">
        <v>7</v>
      </c>
      <c r="B19" s="568"/>
      <c r="C19" s="568"/>
      <c r="D19" s="568"/>
      <c r="E19" s="568"/>
    </row>
    <row r="20" spans="1:5" ht="13.5" x14ac:dyDescent="0.2">
      <c r="A20" s="568" t="s">
        <v>8</v>
      </c>
      <c r="B20" s="568"/>
      <c r="C20" s="568"/>
      <c r="D20" s="568"/>
      <c r="E20" s="568"/>
    </row>
    <row r="21" spans="1:5" ht="13.5" x14ac:dyDescent="0.2">
      <c r="A21" s="568" t="s">
        <v>202</v>
      </c>
      <c r="B21" s="568"/>
      <c r="C21" s="568"/>
      <c r="D21" s="568"/>
      <c r="E21" s="568"/>
    </row>
    <row r="22" spans="1:5" ht="13.5" x14ac:dyDescent="0.2">
      <c r="A22" s="568" t="s">
        <v>203</v>
      </c>
      <c r="B22" s="568"/>
      <c r="C22" s="568"/>
      <c r="D22" s="568"/>
      <c r="E22" s="568"/>
    </row>
    <row r="23" spans="1:5" ht="38.25" customHeight="1" x14ac:dyDescent="0.2">
      <c r="A23" s="569" t="s">
        <v>385</v>
      </c>
      <c r="B23" s="569"/>
      <c r="C23" s="569"/>
      <c r="D23" s="569"/>
      <c r="E23" s="569"/>
    </row>
    <row r="24" spans="1:5" x14ac:dyDescent="0.2">
      <c r="A24" s="79" t="s">
        <v>323</v>
      </c>
      <c r="B24" s="2"/>
    </row>
    <row r="25" spans="1:5" x14ac:dyDescent="0.2">
      <c r="A25" s="100" t="s">
        <v>383</v>
      </c>
      <c r="B25" s="2"/>
    </row>
    <row r="26" spans="1:5" ht="13.5" x14ac:dyDescent="0.2">
      <c r="A26" s="145" t="s">
        <v>323</v>
      </c>
      <c r="B26" s="2"/>
    </row>
    <row r="27" spans="1:5" s="6" customFormat="1" ht="12" x14ac:dyDescent="0.2">
      <c r="C27" s="64"/>
      <c r="D27" s="65"/>
      <c r="E27" s="66"/>
    </row>
    <row r="28" spans="1:5" s="6" customFormat="1" ht="12" x14ac:dyDescent="0.2">
      <c r="C28" s="64"/>
      <c r="D28" s="65"/>
      <c r="E28" s="66"/>
    </row>
    <row r="29" spans="1:5" s="6" customFormat="1" ht="12" x14ac:dyDescent="0.2">
      <c r="C29" s="64"/>
      <c r="D29" s="65"/>
      <c r="E29" s="66"/>
    </row>
    <row r="30" spans="1:5" s="6" customFormat="1" ht="12" x14ac:dyDescent="0.2">
      <c r="C30" s="64"/>
      <c r="D30" s="65"/>
      <c r="E30" s="66"/>
    </row>
    <row r="31" spans="1:5" s="6" customFormat="1" ht="12" x14ac:dyDescent="0.2">
      <c r="C31" s="64"/>
      <c r="D31" s="65"/>
      <c r="E31" s="66"/>
    </row>
    <row r="32" spans="1:5" s="6" customFormat="1" ht="12" x14ac:dyDescent="0.2">
      <c r="C32" s="64"/>
      <c r="D32" s="65"/>
      <c r="E32" s="66"/>
    </row>
    <row r="33" spans="1:5" s="6" customFormat="1" ht="12" x14ac:dyDescent="0.2">
      <c r="C33" s="64"/>
      <c r="D33" s="65"/>
      <c r="E33" s="66"/>
    </row>
    <row r="34" spans="1:5" s="6" customFormat="1" ht="12" x14ac:dyDescent="0.2">
      <c r="C34" s="64"/>
      <c r="D34" s="65"/>
      <c r="E34" s="66"/>
    </row>
    <row r="35" spans="1:5" s="6" customFormat="1" ht="12" x14ac:dyDescent="0.2">
      <c r="C35" s="64"/>
      <c r="D35" s="65"/>
      <c r="E35" s="66"/>
    </row>
    <row r="36" spans="1:5" s="6" customFormat="1" ht="12" x14ac:dyDescent="0.2">
      <c r="C36" s="64"/>
      <c r="D36" s="65"/>
      <c r="E36" s="66"/>
    </row>
    <row r="37" spans="1:5" s="6" customFormat="1" ht="12" x14ac:dyDescent="0.2">
      <c r="C37" s="64"/>
      <c r="D37" s="65"/>
      <c r="E37" s="66"/>
    </row>
    <row r="38" spans="1:5" s="6" customFormat="1" ht="12" x14ac:dyDescent="0.2">
      <c r="C38" s="64"/>
      <c r="D38" s="65"/>
      <c r="E38" s="66"/>
    </row>
    <row r="39" spans="1:5" s="6" customFormat="1" ht="12" x14ac:dyDescent="0.2">
      <c r="C39" s="64"/>
      <c r="D39" s="65"/>
      <c r="E39" s="66"/>
    </row>
    <row r="40" spans="1:5" s="6" customFormat="1" ht="12" x14ac:dyDescent="0.2">
      <c r="A40" s="57"/>
      <c r="B40" s="63"/>
      <c r="C40" s="64"/>
      <c r="D40" s="65"/>
      <c r="E40" s="66"/>
    </row>
    <row r="41" spans="1:5" x14ac:dyDescent="0.2">
      <c r="B41" s="67"/>
    </row>
  </sheetData>
  <sheetProtection sheet="1" objects="1" scenarios="1"/>
  <mergeCells count="8">
    <mergeCell ref="A21:E21"/>
    <mergeCell ref="A22:E22"/>
    <mergeCell ref="A23:E23"/>
    <mergeCell ref="A1:E1"/>
    <mergeCell ref="A17:E17"/>
    <mergeCell ref="A18:E18"/>
    <mergeCell ref="A19:E19"/>
    <mergeCell ref="A20:E20"/>
  </mergeCells>
  <phoneticPr fontId="0" type="noConversion"/>
  <dataValidations xWindow="584" yWindow="595" count="14">
    <dataValidation allowBlank="1" showErrorMessage="1" promptTitle="Area Notes Section 1.01" prompt="Enter area for Standard Classroom. Includes general educational space as well as special instructional areas to include: buisiness, driver's education, typing, langauage laboratory, and speial education. Cost for computer outlets included in classrooms." sqref="C5" xr:uid="{568C459F-6F7D-42D1-B06A-09618544ADA0}"/>
    <dataValidation allowBlank="1" showErrorMessage="1" promptTitle="Area Notes Section 1.02" prompt="Enter area for Kingergarten/Primary Classroom. Includes a toilet." sqref="C6" xr:uid="{E28E195A-DCD6-4348-80BE-84509E3B0596}"/>
    <dataValidation allowBlank="1" showErrorMessage="1" promptTitle="Area Notes Section 1.03" prompt="Enter area for Damp Classroom/Laboratory. Includes art, science, craft and cosmetology." sqref="C7" xr:uid="{EE60C157-C03A-4C14-9B54-7ECD6415D097}"/>
    <dataValidation allowBlank="1" showErrorMessage="1" promptTitle="Area Notes Section 1.04" prompt="Enter area for physical education. Includes dressing rooms and health classrooms." sqref="C8" xr:uid="{5CA54CA8-A937-4E71-8E12-EF6328D50A7A}"/>
    <dataValidation allowBlank="1" showErrorMessage="1" promptTitle="Area Notes Section 1.07" prompt="Enter area for consumer ed. Includes bilingual/bicultural space." sqref="C11" xr:uid="{2B600BD3-5035-4453-A8DA-59A109E6A9B1}"/>
    <dataValidation allowBlank="1" showErrorMessage="1" promptTitle="Area Notes Section 1.08" prompt="Enter area for career technology. Includes wood/metal shop, automotive shop, agriculture, maker space, simulation lab." sqref="C12" xr:uid="{E29CDA46-9C8A-45C3-AAD7-D3225A3D2BFB}"/>
    <dataValidation allowBlank="1" showErrorMessage="1" promptTitle="Section 1.05" prompt="Enter area for media center/library." sqref="C9" xr:uid="{5A896248-C300-4F90-AEE5-EECDA1CE70A0}"/>
    <dataValidation allowBlank="1" showErrorMessage="1" promptTitle="Section 1.06" prompt="Enter area for music room." sqref="C10" xr:uid="{E7C6676A-3D5A-4A8E-BCC2-FBE54B680EA6}"/>
    <dataValidation allowBlank="1" showErrorMessage="1" promptTitle="Area Notes 1.09 Other" prompt="This line is intended for incorporation of unique project elements. Use of square foot costs of similarly constructed space may be used.  For unique project elements, it is recommended a consultant familiar with the project component be utilized." sqref="C13" xr:uid="{1AEAA309-3CF2-47FD-A01C-1FFFD02E8E38}"/>
    <dataValidation allowBlank="1" showErrorMessage="1" promptTitle="Area Notes Section 1.10 Other" prompt="This line is intended for incorporation of unique project elements. Use of square foot costs of similarly constructed space may be used.  For unique project elements, it is recommended a consultant familiar with the project component be utilized." sqref="C14" xr:uid="{ECA7A148-7D25-46E9-A03C-492FEFAA12C0}"/>
    <dataValidation allowBlank="1" showErrorMessage="1" promptTitle="Cost per Unit Section 1.09" prompt="Enter cost per unit/square foot." sqref="D13" xr:uid="{8CED006B-15DC-4E1C-ADCE-43562C765486}"/>
    <dataValidation allowBlank="1" showErrorMessage="1" promptTitle="Cost per Unit Section 1.10" prompt="Enter cost per unit/square foot." sqref="D14" xr:uid="{F9135BC6-2CA3-410E-B7D4-D07DCEE587AC}"/>
    <dataValidation allowBlank="1" showErrorMessage="1" promptTitle="Section 1.09" prompt="Please describe your &quot;Other&quot; space on the &quot;Notes/Assumption&quot; worksheet at the end of the workbook and enter the space type in this cell." sqref="B13" xr:uid="{A2A74E4E-E2B4-4E20-AA3C-07ABD9E6FB06}"/>
    <dataValidation allowBlank="1" showErrorMessage="1" promptTitle="Section 1.10" prompt="Please describe your &quot;Other&quot; space on the &quot;Notes/Assumption&quot; worksheet at the end of the workbook and enter the space type in this cell." sqref="B14" xr:uid="{94A09D19-2A7C-4F69-954C-03EAC599DAE6}"/>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1:E37"/>
  <sheetViews>
    <sheetView zoomScaleNormal="100" workbookViewId="0">
      <selection sqref="A1:E1"/>
    </sheetView>
  </sheetViews>
  <sheetFormatPr defaultRowHeight="12.75" x14ac:dyDescent="0.2"/>
  <cols>
    <col min="1" max="1" width="8.7109375" style="1" customWidth="1"/>
    <col min="2" max="2" width="50.7109375" style="1" customWidth="1"/>
    <col min="3" max="3" width="12.28515625" style="3" customWidth="1"/>
    <col min="4" max="4" width="13.28515625" style="4" customWidth="1"/>
    <col min="5" max="5" width="12.7109375" style="5" customWidth="1"/>
    <col min="6" max="16384" width="9.140625" style="2"/>
  </cols>
  <sheetData>
    <row r="1" spans="1:5" ht="22.5" customHeight="1" x14ac:dyDescent="0.2">
      <c r="A1" s="570" t="s">
        <v>280</v>
      </c>
      <c r="B1" s="570"/>
      <c r="C1" s="570"/>
      <c r="D1" s="570"/>
      <c r="E1" s="570"/>
    </row>
    <row r="2" spans="1:5" x14ac:dyDescent="0.2">
      <c r="A2" s="88" t="str">
        <f>'Project Summary'!A2</f>
        <v>Name of School District</v>
      </c>
      <c r="B2" s="48"/>
      <c r="C2" s="438" t="str">
        <f>'Project Summary'!B2</f>
        <v>Date of Estimate</v>
      </c>
      <c r="D2" s="49"/>
      <c r="E2" s="134" t="s">
        <v>326</v>
      </c>
    </row>
    <row r="3" spans="1:5" x14ac:dyDescent="0.2">
      <c r="A3" s="89" t="str">
        <f>'Project Summary'!A3</f>
        <v>Name of Project/School</v>
      </c>
      <c r="B3" s="52"/>
      <c r="C3" s="54" t="str">
        <f>'Project Summary'!B3</f>
        <v>Select Project Location</v>
      </c>
      <c r="D3" s="53"/>
      <c r="E3" s="135"/>
    </row>
    <row r="4" spans="1:5" ht="27" customHeight="1" x14ac:dyDescent="0.2">
      <c r="A4" s="241" t="s">
        <v>417</v>
      </c>
      <c r="B4" s="101" t="s">
        <v>147</v>
      </c>
      <c r="C4" s="82" t="s">
        <v>125</v>
      </c>
      <c r="D4" s="109" t="s">
        <v>18</v>
      </c>
      <c r="E4" s="108" t="s">
        <v>126</v>
      </c>
    </row>
    <row r="5" spans="1:5" ht="24.95" customHeight="1" x14ac:dyDescent="0.2">
      <c r="A5" s="71" t="s">
        <v>12</v>
      </c>
      <c r="B5" s="16"/>
      <c r="C5" s="248">
        <f>'1.00 Instructional Resource'!C15</f>
        <v>0</v>
      </c>
      <c r="D5" s="105" t="s">
        <v>197</v>
      </c>
      <c r="E5" s="92">
        <f>'1.00 Instructional Resource'!E15</f>
        <v>0</v>
      </c>
    </row>
    <row r="6" spans="1:5" ht="14.25" x14ac:dyDescent="0.2">
      <c r="A6" s="72">
        <v>2.0099999999999998</v>
      </c>
      <c r="B6" s="36" t="s">
        <v>207</v>
      </c>
      <c r="C6" s="463">
        <v>0</v>
      </c>
      <c r="D6" s="22">
        <v>377.84</v>
      </c>
      <c r="E6" s="92">
        <f t="shared" ref="E6:E19" si="0">C6*D6</f>
        <v>0</v>
      </c>
    </row>
    <row r="7" spans="1:5" x14ac:dyDescent="0.2">
      <c r="A7" s="103">
        <v>2.0209999999999999</v>
      </c>
      <c r="B7" s="35" t="s">
        <v>113</v>
      </c>
      <c r="C7" s="464">
        <v>0</v>
      </c>
      <c r="D7" s="23">
        <v>554.54</v>
      </c>
      <c r="E7" s="33">
        <f t="shared" si="0"/>
        <v>0</v>
      </c>
    </row>
    <row r="8" spans="1:5" x14ac:dyDescent="0.2">
      <c r="A8" s="103">
        <v>2.0219999999999998</v>
      </c>
      <c r="B8" s="35" t="s">
        <v>316</v>
      </c>
      <c r="C8" s="464">
        <v>0</v>
      </c>
      <c r="D8" s="23">
        <v>463.9</v>
      </c>
      <c r="E8" s="33">
        <f t="shared" si="0"/>
        <v>0</v>
      </c>
    </row>
    <row r="9" spans="1:5" x14ac:dyDescent="0.2">
      <c r="A9" s="103">
        <v>2.0230000000000001</v>
      </c>
      <c r="B9" s="35" t="s">
        <v>204</v>
      </c>
      <c r="C9" s="464">
        <v>0</v>
      </c>
      <c r="D9" s="23">
        <v>561.85</v>
      </c>
      <c r="E9" s="33">
        <f t="shared" si="0"/>
        <v>0</v>
      </c>
    </row>
    <row r="10" spans="1:5" x14ac:dyDescent="0.2">
      <c r="A10" s="86">
        <v>2.0299999999999998</v>
      </c>
      <c r="B10" s="10" t="s">
        <v>13</v>
      </c>
      <c r="C10" s="464">
        <v>0</v>
      </c>
      <c r="D10" s="23">
        <v>521.45000000000005</v>
      </c>
      <c r="E10" s="33">
        <f t="shared" si="0"/>
        <v>0</v>
      </c>
    </row>
    <row r="11" spans="1:5" ht="14.25" x14ac:dyDescent="0.2">
      <c r="A11" s="86">
        <v>2.04</v>
      </c>
      <c r="B11" s="35" t="s">
        <v>351</v>
      </c>
      <c r="C11" s="464">
        <v>0</v>
      </c>
      <c r="D11" s="23">
        <v>388.49</v>
      </c>
      <c r="E11" s="33">
        <f t="shared" si="0"/>
        <v>0</v>
      </c>
    </row>
    <row r="12" spans="1:5" ht="14.25" x14ac:dyDescent="0.2">
      <c r="A12" s="86">
        <v>2.0499999999999998</v>
      </c>
      <c r="B12" s="35" t="s">
        <v>352</v>
      </c>
      <c r="C12" s="464">
        <v>0</v>
      </c>
      <c r="D12" s="23">
        <v>739.01</v>
      </c>
      <c r="E12" s="33">
        <f t="shared" si="0"/>
        <v>0</v>
      </c>
    </row>
    <row r="13" spans="1:5" x14ac:dyDescent="0.2">
      <c r="A13" s="86">
        <v>2.06</v>
      </c>
      <c r="B13" s="10" t="s">
        <v>14</v>
      </c>
      <c r="C13" s="464">
        <v>0</v>
      </c>
      <c r="D13" s="23">
        <v>280.76</v>
      </c>
      <c r="E13" s="33">
        <f t="shared" si="0"/>
        <v>0</v>
      </c>
    </row>
    <row r="14" spans="1:5" x14ac:dyDescent="0.2">
      <c r="A14" s="86">
        <v>2.0699999999999998</v>
      </c>
      <c r="B14" s="10" t="s">
        <v>15</v>
      </c>
      <c r="C14" s="464">
        <v>0</v>
      </c>
      <c r="D14" s="23">
        <v>566.54</v>
      </c>
      <c r="E14" s="33">
        <f t="shared" si="0"/>
        <v>0</v>
      </c>
    </row>
    <row r="15" spans="1:5" x14ac:dyDescent="0.2">
      <c r="A15" s="86">
        <v>2.08</v>
      </c>
      <c r="B15" s="35" t="s">
        <v>186</v>
      </c>
      <c r="C15" s="464">
        <v>0</v>
      </c>
      <c r="D15" s="23">
        <v>366.93</v>
      </c>
      <c r="E15" s="33">
        <f t="shared" si="0"/>
        <v>0</v>
      </c>
    </row>
    <row r="16" spans="1:5" ht="14.25" x14ac:dyDescent="0.2">
      <c r="A16" s="86">
        <v>2.09</v>
      </c>
      <c r="B16" s="35" t="s">
        <v>357</v>
      </c>
      <c r="C16" s="464">
        <v>0</v>
      </c>
      <c r="D16" s="23">
        <v>280.76</v>
      </c>
      <c r="E16" s="33">
        <f t="shared" si="0"/>
        <v>0</v>
      </c>
    </row>
    <row r="17" spans="1:5" x14ac:dyDescent="0.2">
      <c r="A17" s="104">
        <v>2.1</v>
      </c>
      <c r="B17" s="37" t="s">
        <v>205</v>
      </c>
      <c r="C17" s="464">
        <v>0</v>
      </c>
      <c r="D17" s="23">
        <v>371.18</v>
      </c>
      <c r="E17" s="33">
        <f t="shared" si="0"/>
        <v>0</v>
      </c>
    </row>
    <row r="18" spans="1:5" ht="14.25" x14ac:dyDescent="0.2">
      <c r="A18" s="104">
        <v>2.11</v>
      </c>
      <c r="B18" s="466" t="s">
        <v>472</v>
      </c>
      <c r="C18" s="464">
        <v>0</v>
      </c>
      <c r="D18" s="461">
        <v>0</v>
      </c>
      <c r="E18" s="33">
        <f t="shared" si="0"/>
        <v>0</v>
      </c>
    </row>
    <row r="19" spans="1:5" ht="14.25" x14ac:dyDescent="0.2">
      <c r="A19" s="87">
        <v>2.12</v>
      </c>
      <c r="B19" s="460" t="s">
        <v>472</v>
      </c>
      <c r="C19" s="465">
        <v>0</v>
      </c>
      <c r="D19" s="462">
        <v>0</v>
      </c>
      <c r="E19" s="93">
        <f t="shared" si="0"/>
        <v>0</v>
      </c>
    </row>
    <row r="20" spans="1:5" s="8" customFormat="1" ht="27" customHeight="1" thickBot="1" x14ac:dyDescent="0.25">
      <c r="A20" s="96">
        <v>2.13</v>
      </c>
      <c r="B20" s="97" t="s">
        <v>206</v>
      </c>
      <c r="C20" s="232">
        <f>SUM(C5:C19)</f>
        <v>0</v>
      </c>
      <c r="D20" s="99" t="s">
        <v>197</v>
      </c>
      <c r="E20" s="98">
        <f>SUM(E5:E19)</f>
        <v>0</v>
      </c>
    </row>
    <row r="21" spans="1:5" ht="27" customHeight="1" thickTop="1" x14ac:dyDescent="0.2">
      <c r="A21" s="9" t="s">
        <v>1</v>
      </c>
      <c r="B21" s="79" t="s">
        <v>326</v>
      </c>
      <c r="C21" s="131" t="s">
        <v>326</v>
      </c>
      <c r="D21" s="144" t="s">
        <v>197</v>
      </c>
      <c r="E21" s="140" t="s">
        <v>326</v>
      </c>
    </row>
    <row r="22" spans="1:5" ht="13.5" x14ac:dyDescent="0.2">
      <c r="A22" s="568" t="s">
        <v>16</v>
      </c>
      <c r="B22" s="568"/>
      <c r="C22" s="568"/>
      <c r="D22" s="568"/>
      <c r="E22" s="568"/>
    </row>
    <row r="23" spans="1:5" ht="13.5" x14ac:dyDescent="0.2">
      <c r="A23" s="568" t="s">
        <v>350</v>
      </c>
      <c r="B23" s="568"/>
      <c r="C23" s="568"/>
      <c r="D23" s="568"/>
      <c r="E23" s="568"/>
    </row>
    <row r="24" spans="1:5" ht="13.5" x14ac:dyDescent="0.2">
      <c r="A24" s="568" t="s">
        <v>353</v>
      </c>
      <c r="B24" s="568"/>
      <c r="C24" s="568"/>
      <c r="D24" s="568"/>
      <c r="E24" s="568"/>
    </row>
    <row r="25" spans="1:5" ht="13.5" x14ac:dyDescent="0.2">
      <c r="A25" s="571" t="s">
        <v>358</v>
      </c>
      <c r="B25" s="571"/>
      <c r="C25" s="571"/>
      <c r="D25" s="571"/>
      <c r="E25" s="571"/>
    </row>
    <row r="26" spans="1:5" ht="38.25" customHeight="1" x14ac:dyDescent="0.2">
      <c r="A26" s="569" t="s">
        <v>386</v>
      </c>
      <c r="B26" s="569"/>
      <c r="C26" s="569"/>
      <c r="D26" s="569"/>
      <c r="E26" s="569"/>
    </row>
    <row r="27" spans="1:5" ht="13.5" x14ac:dyDescent="0.2">
      <c r="A27" s="568" t="s">
        <v>359</v>
      </c>
      <c r="B27" s="568"/>
      <c r="C27" s="568"/>
      <c r="D27" s="568"/>
      <c r="E27" s="568"/>
    </row>
    <row r="28" spans="1:5" s="6" customFormat="1" ht="12" x14ac:dyDescent="0.2">
      <c r="A28" s="146" t="s">
        <v>323</v>
      </c>
      <c r="C28" s="64"/>
      <c r="D28" s="65"/>
      <c r="E28" s="66"/>
    </row>
    <row r="29" spans="1:5" s="6" customFormat="1" ht="12" x14ac:dyDescent="0.2">
      <c r="C29" s="64"/>
      <c r="D29" s="65"/>
      <c r="E29" s="66"/>
    </row>
    <row r="30" spans="1:5" s="6" customFormat="1" ht="12" x14ac:dyDescent="0.2">
      <c r="C30" s="64"/>
      <c r="D30" s="65"/>
      <c r="E30" s="66"/>
    </row>
    <row r="31" spans="1:5" s="6" customFormat="1" ht="12" x14ac:dyDescent="0.2">
      <c r="C31" s="64"/>
      <c r="D31" s="65"/>
      <c r="E31" s="66"/>
    </row>
    <row r="32" spans="1:5" s="6" customFormat="1" ht="12" x14ac:dyDescent="0.2">
      <c r="C32" s="64"/>
      <c r="D32" s="65"/>
      <c r="E32" s="66"/>
    </row>
    <row r="33" spans="1:5" s="6" customFormat="1" ht="12" x14ac:dyDescent="0.2">
      <c r="C33" s="64"/>
      <c r="D33" s="65"/>
      <c r="E33" s="66"/>
    </row>
    <row r="34" spans="1:5" s="6" customFormat="1" ht="12" x14ac:dyDescent="0.2">
      <c r="C34" s="64"/>
      <c r="D34" s="65"/>
      <c r="E34" s="66"/>
    </row>
    <row r="35" spans="1:5" s="6" customFormat="1" ht="12" x14ac:dyDescent="0.2">
      <c r="C35" s="64"/>
      <c r="D35" s="65"/>
      <c r="E35" s="66"/>
    </row>
    <row r="36" spans="1:5" s="6" customFormat="1" ht="12" x14ac:dyDescent="0.2">
      <c r="C36" s="64"/>
      <c r="D36" s="65"/>
      <c r="E36" s="66"/>
    </row>
    <row r="37" spans="1:5" s="6" customFormat="1" ht="13.5" x14ac:dyDescent="0.2">
      <c r="A37" s="57"/>
      <c r="B37" s="56"/>
      <c r="C37" s="64"/>
      <c r="D37" s="65"/>
      <c r="E37" s="66"/>
    </row>
  </sheetData>
  <sheetProtection sheet="1" objects="1" scenarios="1"/>
  <mergeCells count="7">
    <mergeCell ref="A27:E27"/>
    <mergeCell ref="A24:E24"/>
    <mergeCell ref="A25:E25"/>
    <mergeCell ref="A26:E26"/>
    <mergeCell ref="A1:E1"/>
    <mergeCell ref="A22:E22"/>
    <mergeCell ref="A23:E23"/>
  </mergeCells>
  <phoneticPr fontId="0" type="noConversion"/>
  <dataValidations count="19">
    <dataValidation allowBlank="1" showErrorMessage="1" promptTitle="Section 2.01" prompt="Enter SF area of multi-purpose room. Note this includes lunch rooms, etc." sqref="C6" xr:uid="{15AFA16A-029D-49C2-A668-7115DB27B641}"/>
    <dataValidation allowBlank="1" showErrorMessage="1" promptTitle="Section 2.021" prompt="Enter SF area of auditorium. " sqref="C7" xr:uid="{09941092-25A9-43F6-961B-6F6866A0066F}"/>
    <dataValidation allowBlank="1" showErrorMessage="1" promptTitle="Section 2.022" prompt="Enter SF area for platform stage." sqref="C8" xr:uid="{476D9933-35BF-4EE2-A167-ABA87710F786}"/>
    <dataValidation allowBlank="1" showErrorMessage="1" promptTitle="Section 2.023" prompt="Enter SF area of stage." sqref="C9" xr:uid="{BC538E74-58E4-48B7-8F1D-EB4909F309F3}"/>
    <dataValidation allowBlank="1" showErrorMessage="1" promptTitle="Section 2.03" prompt="Enter SF area for lockers and showers." sqref="C10" xr:uid="{C6C18B00-5FD0-420D-A7A7-7A3DF446D489}"/>
    <dataValidation allowBlank="1" showErrorMessage="1" promptTitle="Section 2.04" prompt="Enter SF area for Administration. Note this includes space for counselor's area, clinic areas, and admin areas." sqref="C11" xr:uid="{E9F6C25D-7160-43FE-BC71-7E0806FDCC02}"/>
    <dataValidation allowBlank="1" showErrorMessage="1" promptTitle="Section 2.05" prompt="Enter SF area for Cafeteria/Food Prep. Note this includes kitchen and serving areas Dining is with 2.01 Multi-Purpose Room." sqref="C12" xr:uid="{E1B9A77B-7CC1-48C8-AB01-9BF31A70F09C}"/>
    <dataValidation allowBlank="1" showErrorMessage="1" promptTitle="Section 2.06" prompt="Enter SF area for storage." sqref="C13" xr:uid="{2F4B134E-4B58-41A4-A1A1-6FE40E14FC37}"/>
    <dataValidation allowBlank="1" showErrorMessage="1" promptTitle="Section 2.07" prompt="Enter SF area for toilets." sqref="C14" xr:uid="{BD5CE550-AA2B-40C9-A6A2-BAFE6B9DCFB6}"/>
    <dataValidation allowBlank="1" showErrorMessage="1" promptTitle="Section 2.08" prompt="Enter SF area for circulation, corridors, etc." sqref="C15" xr:uid="{233C1053-EC35-4D64-AFAB-871C11E6952D}"/>
    <dataValidation allowBlank="1" showErrorMessage="1" promptTitle="Section 2.09" prompt="Enter SF area for mechanical/electrical. Note this does not include equipment or systems, just space." sqref="C16" xr:uid="{A064CC5B-802C-4BE9-A08C-BF6CF766D272}"/>
    <dataValidation allowBlank="1" showErrorMessage="1" promptTitle="Section 2.10" prompt="Enter SF area for custodial space." sqref="C17" xr:uid="{F3CEA82D-B5A7-4A87-812A-D1EE1B2A9A5D}"/>
    <dataValidation allowBlank="1" showErrorMessage="1" promptTitle="Section 2.11 Other" prompt="This line is intended for incorporation of unique project elements. Use of square foot costs of similarly constructed space may be used.  For unique project elements, it is recommended a consultant familiar with the project component be utilized." sqref="C18" xr:uid="{332703EB-F3AC-4D68-9ED9-03FD77C5148C}"/>
    <dataValidation allowBlank="1" showErrorMessage="1" promptTitle="Section 2.12 Other" prompt="This line is intended for incorporation of unique project elements. Use of square foot costs of similarly constructed space may be used.  For unique project elements, it is recommended a consultant familiar with the project component be utilized." sqref="C19" xr:uid="{56679634-01F5-49D5-B4B8-15E4DDC496C4}"/>
    <dataValidation allowBlank="1" showErrorMessage="1" promptTitle="Square Foot Subtotal" prompt="Note the total square foot area arrived at from Sections 1.00 and 2.00 is the gross floor area of the building." sqref="C20" xr:uid="{B244E8E6-5EB9-48BB-9868-FD5347BA9588}"/>
    <dataValidation allowBlank="1" showErrorMessage="1" promptTitle="Cost per Unit 2.11" prompt="Enter the cost per unit for Section 2.11." sqref="D18" xr:uid="{7D102709-1FBA-4A5C-AE71-470E56E68B59}"/>
    <dataValidation allowBlank="1" showErrorMessage="1" promptTitle="Cost per Unit 2.12" prompt="Enter the cost per unit for Section 2.12." sqref="D19" xr:uid="{11FE29B3-0139-4F03-8AD3-7A8733E496E6}"/>
    <dataValidation allowBlank="1" showErrorMessage="1" promptTitle="Section 2.11" prompt="Please describe your &quot;Other&quot; space on the &quot;Notes/Assumption&quot; worksheet at the end of the workbook and enter the space type in this cell." sqref="B18" xr:uid="{A1B579AC-613E-4579-9A43-45FDCEB459D2}"/>
    <dataValidation allowBlank="1" showErrorMessage="1" promptTitle="Section 2.12" prompt="Please describe your &quot;Other&quot; space on the &quot;Notes/Assumption&quot; worksheet at the end of the workbook and enter the space type in this cell." sqref="B19" xr:uid="{79344642-E6B2-4DB1-A24B-05AE8E6F8CF8}"/>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F39"/>
  <sheetViews>
    <sheetView zoomScaleNormal="100" workbookViewId="0">
      <selection sqref="A1:E1"/>
    </sheetView>
  </sheetViews>
  <sheetFormatPr defaultRowHeight="12.75" x14ac:dyDescent="0.2"/>
  <cols>
    <col min="1" max="1" width="8.7109375" style="1" customWidth="1"/>
    <col min="2" max="2" width="50.7109375" style="1" customWidth="1"/>
    <col min="3" max="3" width="12.7109375" style="3" customWidth="1"/>
    <col min="4" max="4" width="13.28515625" style="4" customWidth="1"/>
    <col min="5" max="5" width="12.7109375" style="5" customWidth="1"/>
    <col min="6" max="16384" width="9.140625" style="2"/>
  </cols>
  <sheetData>
    <row r="1" spans="1:6" ht="22.5" customHeight="1" x14ac:dyDescent="0.2">
      <c r="A1" s="570" t="s">
        <v>281</v>
      </c>
      <c r="B1" s="570"/>
      <c r="C1" s="570"/>
      <c r="D1" s="570"/>
      <c r="E1" s="570"/>
      <c r="F1" s="113"/>
    </row>
    <row r="2" spans="1:6" x14ac:dyDescent="0.2">
      <c r="A2" s="88" t="str">
        <f>'Project Summary'!A2</f>
        <v>Name of School District</v>
      </c>
      <c r="B2" s="48"/>
      <c r="C2" s="438" t="str">
        <f>'Project Summary'!B2</f>
        <v>Date of Estimate</v>
      </c>
      <c r="D2" s="49"/>
      <c r="E2" s="134" t="s">
        <v>326</v>
      </c>
    </row>
    <row r="3" spans="1:6" x14ac:dyDescent="0.2">
      <c r="A3" s="89" t="str">
        <f>'Project Summary'!A3</f>
        <v>Name of Project/School</v>
      </c>
      <c r="B3" s="52"/>
      <c r="C3" s="54" t="str">
        <f>'Project Summary'!B3</f>
        <v>Select Project Location</v>
      </c>
      <c r="D3" s="53"/>
      <c r="E3" s="135"/>
    </row>
    <row r="4" spans="1:6" ht="27" customHeight="1" x14ac:dyDescent="0.2">
      <c r="A4" s="241" t="s">
        <v>417</v>
      </c>
      <c r="B4" s="101" t="s">
        <v>147</v>
      </c>
      <c r="C4" s="81" t="s">
        <v>125</v>
      </c>
      <c r="D4" s="109" t="s">
        <v>18</v>
      </c>
      <c r="E4" s="110" t="s">
        <v>126</v>
      </c>
    </row>
    <row r="5" spans="1:6" ht="24.95" customHeight="1" x14ac:dyDescent="0.2">
      <c r="A5" s="71" t="s">
        <v>208</v>
      </c>
      <c r="B5" s="16"/>
      <c r="C5" s="138" t="s">
        <v>326</v>
      </c>
      <c r="D5" s="105" t="s">
        <v>326</v>
      </c>
      <c r="E5" s="92">
        <f>'2.00 General Support Supplement'!E20</f>
        <v>0</v>
      </c>
    </row>
    <row r="6" spans="1:6" x14ac:dyDescent="0.2">
      <c r="A6" s="114">
        <v>3.0110000000000001</v>
      </c>
      <c r="B6" s="36" t="s">
        <v>209</v>
      </c>
      <c r="C6" s="467">
        <v>0</v>
      </c>
      <c r="D6" s="22">
        <v>2070.0300000000002</v>
      </c>
      <c r="E6" s="92">
        <f t="shared" ref="E6:E20" si="0">C6*D6</f>
        <v>0</v>
      </c>
    </row>
    <row r="7" spans="1:6" x14ac:dyDescent="0.2">
      <c r="A7" s="103">
        <v>3.012</v>
      </c>
      <c r="B7" s="35" t="s">
        <v>210</v>
      </c>
      <c r="C7" s="468">
        <v>0</v>
      </c>
      <c r="D7" s="23">
        <v>1964.36</v>
      </c>
      <c r="E7" s="33">
        <f t="shared" si="0"/>
        <v>0</v>
      </c>
    </row>
    <row r="8" spans="1:6" x14ac:dyDescent="0.2">
      <c r="A8" s="114">
        <v>3.0129999999999999</v>
      </c>
      <c r="B8" s="35" t="s">
        <v>321</v>
      </c>
      <c r="C8" s="468">
        <v>0</v>
      </c>
      <c r="D8" s="23">
        <v>2494.2199999999998</v>
      </c>
      <c r="E8" s="33">
        <f t="shared" si="0"/>
        <v>0</v>
      </c>
    </row>
    <row r="9" spans="1:6" x14ac:dyDescent="0.2">
      <c r="A9" s="86">
        <v>3.02</v>
      </c>
      <c r="B9" s="35" t="s">
        <v>436</v>
      </c>
      <c r="C9" s="469">
        <v>0</v>
      </c>
      <c r="D9" s="23">
        <v>18.43</v>
      </c>
      <c r="E9" s="33">
        <f t="shared" si="0"/>
        <v>0</v>
      </c>
    </row>
    <row r="10" spans="1:6" x14ac:dyDescent="0.2">
      <c r="A10" s="103">
        <v>3.0310000000000001</v>
      </c>
      <c r="B10" s="35" t="s">
        <v>211</v>
      </c>
      <c r="C10" s="470">
        <v>0</v>
      </c>
      <c r="D10" s="23">
        <v>121077</v>
      </c>
      <c r="E10" s="33">
        <f t="shared" si="0"/>
        <v>0</v>
      </c>
    </row>
    <row r="11" spans="1:6" x14ac:dyDescent="0.2">
      <c r="A11" s="103">
        <v>3.032</v>
      </c>
      <c r="B11" s="35" t="s">
        <v>212</v>
      </c>
      <c r="C11" s="470">
        <v>0</v>
      </c>
      <c r="D11" s="23">
        <v>60783</v>
      </c>
      <c r="E11" s="33">
        <f t="shared" si="0"/>
        <v>0</v>
      </c>
    </row>
    <row r="12" spans="1:6" x14ac:dyDescent="0.2">
      <c r="A12" s="103">
        <v>3.0329999999999999</v>
      </c>
      <c r="B12" s="35" t="s">
        <v>213</v>
      </c>
      <c r="C12" s="457">
        <v>0</v>
      </c>
      <c r="D12" s="23">
        <v>33.53</v>
      </c>
      <c r="E12" s="33">
        <f t="shared" si="0"/>
        <v>0</v>
      </c>
    </row>
    <row r="13" spans="1:6" x14ac:dyDescent="0.2">
      <c r="A13" s="86">
        <v>3.04</v>
      </c>
      <c r="B13" s="35" t="s">
        <v>19</v>
      </c>
      <c r="C13" s="469">
        <v>0</v>
      </c>
      <c r="D13" s="23">
        <v>9.2100000000000009</v>
      </c>
      <c r="E13" s="33">
        <f t="shared" si="0"/>
        <v>0</v>
      </c>
    </row>
    <row r="14" spans="1:6" ht="14.25" x14ac:dyDescent="0.2">
      <c r="A14" s="86">
        <v>3.05</v>
      </c>
      <c r="B14" s="10" t="s">
        <v>20</v>
      </c>
      <c r="C14" s="457">
        <v>0</v>
      </c>
      <c r="D14" s="23">
        <v>117.65</v>
      </c>
      <c r="E14" s="33">
        <f t="shared" si="0"/>
        <v>0</v>
      </c>
    </row>
    <row r="15" spans="1:6" ht="14.25" x14ac:dyDescent="0.2">
      <c r="A15" s="86">
        <v>3.06</v>
      </c>
      <c r="B15" s="35" t="s">
        <v>346</v>
      </c>
      <c r="C15" s="457">
        <v>0</v>
      </c>
      <c r="D15" s="23">
        <v>162.07</v>
      </c>
      <c r="E15" s="33">
        <f t="shared" si="0"/>
        <v>0</v>
      </c>
    </row>
    <row r="16" spans="1:6" ht="14.25" x14ac:dyDescent="0.2">
      <c r="A16" s="86">
        <v>3.07</v>
      </c>
      <c r="B16" s="35" t="s">
        <v>347</v>
      </c>
      <c r="C16" s="457">
        <v>0</v>
      </c>
      <c r="D16" s="23">
        <v>171.7</v>
      </c>
      <c r="E16" s="33">
        <f t="shared" si="0"/>
        <v>0</v>
      </c>
    </row>
    <row r="17" spans="1:5" ht="14.25" x14ac:dyDescent="0.2">
      <c r="A17" s="86">
        <v>3.08</v>
      </c>
      <c r="B17" s="35" t="s">
        <v>171</v>
      </c>
      <c r="C17" s="457">
        <v>0</v>
      </c>
      <c r="D17" s="23">
        <v>34.94</v>
      </c>
      <c r="E17" s="33">
        <f t="shared" si="0"/>
        <v>0</v>
      </c>
    </row>
    <row r="18" spans="1:5" ht="14.25" x14ac:dyDescent="0.2">
      <c r="A18" s="86">
        <v>3.09</v>
      </c>
      <c r="B18" s="35" t="s">
        <v>172</v>
      </c>
      <c r="C18" s="457">
        <v>0</v>
      </c>
      <c r="D18" s="23">
        <v>17.86</v>
      </c>
      <c r="E18" s="33">
        <f t="shared" si="0"/>
        <v>0</v>
      </c>
    </row>
    <row r="19" spans="1:5" x14ac:dyDescent="0.2">
      <c r="A19" s="86">
        <v>3.1</v>
      </c>
      <c r="B19" s="35" t="s">
        <v>214</v>
      </c>
      <c r="C19" s="457">
        <v>0</v>
      </c>
      <c r="D19" s="23">
        <v>7.98</v>
      </c>
      <c r="E19" s="33">
        <f t="shared" si="0"/>
        <v>0</v>
      </c>
    </row>
    <row r="20" spans="1:5" ht="14.25" x14ac:dyDescent="0.2">
      <c r="A20" s="87">
        <v>3.11</v>
      </c>
      <c r="B20" s="41" t="s">
        <v>173</v>
      </c>
      <c r="C20" s="107">
        <v>1</v>
      </c>
      <c r="D20" s="462">
        <v>0</v>
      </c>
      <c r="E20" s="93">
        <f t="shared" si="0"/>
        <v>0</v>
      </c>
    </row>
    <row r="21" spans="1:5" s="8" customFormat="1" ht="27" customHeight="1" thickBot="1" x14ac:dyDescent="0.25">
      <c r="A21" s="96">
        <v>3.12</v>
      </c>
      <c r="B21" s="97" t="s">
        <v>432</v>
      </c>
      <c r="C21" s="111" t="s">
        <v>326</v>
      </c>
      <c r="D21" s="112" t="s">
        <v>326</v>
      </c>
      <c r="E21" s="98">
        <f>SUM(E5:E20)</f>
        <v>0</v>
      </c>
    </row>
    <row r="22" spans="1:5" ht="27" customHeight="1" thickTop="1" x14ac:dyDescent="0.2">
      <c r="A22" s="9" t="s">
        <v>1</v>
      </c>
      <c r="B22" s="79" t="s">
        <v>326</v>
      </c>
      <c r="C22" s="131" t="s">
        <v>326</v>
      </c>
      <c r="D22" s="139" t="s">
        <v>326</v>
      </c>
      <c r="E22" s="140" t="s">
        <v>326</v>
      </c>
    </row>
    <row r="23" spans="1:5" ht="13.5" x14ac:dyDescent="0.2">
      <c r="A23" s="572" t="s">
        <v>25</v>
      </c>
      <c r="B23" s="572"/>
      <c r="C23" s="572"/>
      <c r="D23" s="572"/>
      <c r="E23" s="572"/>
    </row>
    <row r="24" spans="1:5" ht="13.5" x14ac:dyDescent="0.2">
      <c r="A24" s="572" t="s">
        <v>23</v>
      </c>
      <c r="B24" s="572"/>
      <c r="C24" s="572"/>
      <c r="D24" s="572"/>
      <c r="E24" s="572"/>
    </row>
    <row r="25" spans="1:5" ht="13.5" x14ac:dyDescent="0.2">
      <c r="A25" s="572" t="s">
        <v>24</v>
      </c>
      <c r="B25" s="572"/>
      <c r="C25" s="572"/>
      <c r="D25" s="572"/>
      <c r="E25" s="572"/>
    </row>
    <row r="26" spans="1:5" ht="25.5" customHeight="1" x14ac:dyDescent="0.2">
      <c r="A26" s="573" t="s">
        <v>387</v>
      </c>
      <c r="B26" s="573"/>
      <c r="C26" s="573"/>
      <c r="D26" s="573"/>
      <c r="E26" s="573"/>
    </row>
    <row r="27" spans="1:5" ht="13.5" x14ac:dyDescent="0.2">
      <c r="A27" s="572" t="s">
        <v>360</v>
      </c>
      <c r="B27" s="572"/>
      <c r="C27" s="572"/>
      <c r="D27" s="572"/>
      <c r="E27" s="572"/>
    </row>
    <row r="28" spans="1:5" x14ac:dyDescent="0.2">
      <c r="A28" s="79" t="s">
        <v>323</v>
      </c>
    </row>
    <row r="29" spans="1:5" x14ac:dyDescent="0.2">
      <c r="A29" s="2"/>
      <c r="B29" s="2"/>
    </row>
    <row r="30" spans="1:5" x14ac:dyDescent="0.2">
      <c r="A30" s="2"/>
      <c r="B30" s="2"/>
    </row>
    <row r="31" spans="1:5" x14ac:dyDescent="0.2">
      <c r="A31" s="2"/>
      <c r="B31" s="2"/>
    </row>
    <row r="32" spans="1:5" x14ac:dyDescent="0.2">
      <c r="A32" s="2"/>
      <c r="B32" s="2"/>
    </row>
    <row r="33" spans="1:2" x14ac:dyDescent="0.2">
      <c r="A33" s="2"/>
      <c r="B33" s="2"/>
    </row>
    <row r="34" spans="1:2" x14ac:dyDescent="0.2">
      <c r="A34" s="2"/>
      <c r="B34" s="2"/>
    </row>
    <row r="35" spans="1:2" x14ac:dyDescent="0.2">
      <c r="A35" s="2"/>
      <c r="B35" s="2"/>
    </row>
    <row r="36" spans="1:2" x14ac:dyDescent="0.2">
      <c r="A36" s="2"/>
      <c r="B36" s="2"/>
    </row>
    <row r="37" spans="1:2" x14ac:dyDescent="0.2">
      <c r="A37" s="2"/>
      <c r="B37" s="2"/>
    </row>
    <row r="38" spans="1:2" x14ac:dyDescent="0.2">
      <c r="A38" s="2"/>
      <c r="B38" s="2"/>
    </row>
    <row r="39" spans="1:2" x14ac:dyDescent="0.2">
      <c r="A39" s="2"/>
      <c r="B39" s="2"/>
    </row>
  </sheetData>
  <sheetProtection sheet="1" objects="1" scenarios="1"/>
  <mergeCells count="6">
    <mergeCell ref="A27:E27"/>
    <mergeCell ref="A1:E1"/>
    <mergeCell ref="A23:E23"/>
    <mergeCell ref="A24:E24"/>
    <mergeCell ref="A25:E25"/>
    <mergeCell ref="A26:E26"/>
  </mergeCells>
  <phoneticPr fontId="0" type="noConversion"/>
  <dataValidations count="15">
    <dataValidation allowBlank="1" showErrorMessage="1" promptTitle="Section 3.011" prompt="Enter number of KW for Emergency Generator Within Building." sqref="C6" xr:uid="{CD87072B-8B8B-4A5F-92D9-0BB0D75E490A}"/>
    <dataValidation allowBlank="1" showErrorMessage="1" promptTitle="Section 3.012" prompt="Enter number of KW for Emergency Standby Generator (Pre-Packaged)." sqref="C7" xr:uid="{9DC76078-B356-4E96-9EF8-CDCCAB415499}"/>
    <dataValidation allowBlank="1" showErrorMessage="1" promptTitle="Section 3.013" prompt="Enter number of KW for Generator Prime Power." sqref="C8" xr:uid="{DA4823A6-F22E-449F-8623-F6057D60292D}"/>
    <dataValidation allowBlank="1" showErrorMessage="1" promptTitle="Section 3.02" prompt="Enter number of gallons for 5,000 Gallon Fuel Oil Storage for Generator." sqref="C9" xr:uid="{0640540F-4286-453B-A030-A084411515EC}"/>
    <dataValidation allowBlank="1" showErrorMessage="1" promptTitle="Section 3.031" prompt="Enter number per each of diesel pumps for Fire Protection - Diesel Pump." sqref="C10" xr:uid="{40BB11FE-A793-48FE-8381-C2CA4C72BD91}"/>
    <dataValidation allowBlank="1" showErrorMessage="1" promptTitle="Section 3.032" prompt="Enter number per each of electric pumps for Fire Protection - Electric Pump." sqref="C11" xr:uid="{D593E841-BC67-4FD3-86EB-E2CA89568AE1}"/>
    <dataValidation allowBlank="1" showErrorMessage="1" promptTitle="Section 3.033" prompt="Enter number of SF for Fire Protection - Mist System." sqref="C12" xr:uid="{20027BB2-C9A8-4963-9BB7-F30BCDA683D2}"/>
    <dataValidation allowBlank="1" showErrorMessage="1" promptTitle="Section 3.04" prompt="Enter number of gallons for Fire Protection - Water Storage." sqref="C13" xr:uid="{D14B48C1-9760-4021-AA6C-9946F32F325E}"/>
    <dataValidation allowBlank="1" showErrorMessage="1" promptTitle="Section 3.05" prompt="Enter SF of building footprint that will be constructed using standard concrete foundations and a crawlspace." sqref="C14" xr:uid="{2A9FFE21-0678-4ED7-8EBD-7BFB2D56D400}"/>
    <dataValidation allowBlank="1" showErrorMessage="1" promptTitle="Section 3.06" prompt="Enter SF of building footprint that will be constructed using standard pile foundation with subfloor system." sqref="C15" xr:uid="{DDE55329-88E7-497D-BA16-57E137E45C85}"/>
    <dataValidation allowBlank="1" showErrorMessage="1" promptTitle="Section 3.07" prompt="Enter SF of building footprint that will be constructed using thermopile foundation with subfloor system." sqref="C16" xr:uid="{5FA021D2-5A71-463C-AE86-37EA84AA8F2D}"/>
    <dataValidation allowBlank="1" showErrorMessage="1" promptTitle="Section 3.08" prompt="Enter SF of demolition of existing building. Note in case of complete demo of existing structure, use Item 3.08. To add abatement demo, use Item 3.09 if hazmat is present." sqref="C17" xr:uid="{53D68A26-C8D9-43B9-8FCD-E17660B6B638}"/>
    <dataValidation allowBlank="1" showErrorMessage="1" promptTitle="Section 3.09" prompt="Enter SF for abatement of existing building. Note in case of complete demo of existing structure, use Item 3.08. To add abatement demo, use Item 3.09 if hazmat is present." sqref="C18" xr:uid="{BF586753-8DD1-4D23-82B4-3494714DAAAA}"/>
    <dataValidation allowBlank="1" showErrorMessage="1" promptTitle="Section 3.10" prompt="Enter SF of sewage lagoon closeout." sqref="C19" xr:uid="{B44DB452-DE48-431A-A31D-FA47F25039DD}"/>
    <dataValidation allowBlank="1" showErrorMessage="1" promptTitle="Section 3.11" prompt="Enter cost per unit for other special requirements. Note Special Requirements include infrastructure for items not shown above or in Section 4.00." sqref="D20" xr:uid="{7E7D9515-B29B-4889-AC60-D8FC0B3F658B}"/>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H51"/>
  <sheetViews>
    <sheetView zoomScaleNormal="100" workbookViewId="0">
      <selection sqref="A1:E1"/>
    </sheetView>
  </sheetViews>
  <sheetFormatPr defaultRowHeight="12.75" x14ac:dyDescent="0.2"/>
  <cols>
    <col min="1" max="1" width="8.7109375" style="1" customWidth="1"/>
    <col min="2" max="2" width="50.7109375" style="1" customWidth="1"/>
    <col min="3" max="3" width="12.7109375" style="3" customWidth="1"/>
    <col min="4" max="4" width="13.28515625" style="4" customWidth="1"/>
    <col min="5" max="5" width="12.7109375" style="5" customWidth="1"/>
    <col min="6" max="16384" width="9.140625" style="2"/>
  </cols>
  <sheetData>
    <row r="1" spans="1:5" ht="22.5" customHeight="1" x14ac:dyDescent="0.2">
      <c r="A1" s="567" t="s">
        <v>282</v>
      </c>
      <c r="B1" s="567"/>
      <c r="C1" s="567"/>
      <c r="D1" s="567"/>
      <c r="E1" s="567"/>
    </row>
    <row r="2" spans="1:5" x14ac:dyDescent="0.2">
      <c r="A2" s="88" t="str">
        <f>'Project Summary'!A2</f>
        <v>Name of School District</v>
      </c>
      <c r="B2" s="48"/>
      <c r="C2" s="438" t="str">
        <f>'Project Summary'!B2</f>
        <v>Date of Estimate</v>
      </c>
      <c r="D2" s="49"/>
      <c r="E2" s="134" t="s">
        <v>326</v>
      </c>
    </row>
    <row r="3" spans="1:5" x14ac:dyDescent="0.2">
      <c r="A3" s="89" t="str">
        <f>'Project Summary'!A3</f>
        <v>Name of Project/School</v>
      </c>
      <c r="B3" s="52"/>
      <c r="C3" s="54" t="str">
        <f>'Project Summary'!B3</f>
        <v>Select Project Location</v>
      </c>
      <c r="D3" s="53"/>
      <c r="E3" s="135"/>
    </row>
    <row r="4" spans="1:5" ht="27" customHeight="1" x14ac:dyDescent="0.2">
      <c r="A4" s="241" t="s">
        <v>417</v>
      </c>
      <c r="B4" s="101" t="s">
        <v>147</v>
      </c>
      <c r="C4" s="81" t="s">
        <v>125</v>
      </c>
      <c r="D4" s="125" t="s">
        <v>18</v>
      </c>
      <c r="E4" s="110" t="s">
        <v>126</v>
      </c>
    </row>
    <row r="5" spans="1:5" ht="24.75" customHeight="1" x14ac:dyDescent="0.2">
      <c r="A5" s="71" t="s">
        <v>215</v>
      </c>
      <c r="B5" s="16"/>
      <c r="C5" s="138" t="s">
        <v>326</v>
      </c>
      <c r="D5" s="105" t="s">
        <v>326</v>
      </c>
      <c r="E5" s="92">
        <f>'3.00 Special Requirements'!E21</f>
        <v>0</v>
      </c>
    </row>
    <row r="6" spans="1:5" ht="14.25" x14ac:dyDescent="0.2">
      <c r="A6" s="115">
        <v>4.01</v>
      </c>
      <c r="B6" s="36" t="s">
        <v>283</v>
      </c>
      <c r="C6" s="122">
        <v>1</v>
      </c>
      <c r="D6" s="471">
        <v>0</v>
      </c>
      <c r="E6" s="92">
        <f t="shared" ref="E6:E41" si="0">C6*D6</f>
        <v>0</v>
      </c>
    </row>
    <row r="7" spans="1:5" x14ac:dyDescent="0.2">
      <c r="A7" s="103">
        <v>4.0110000000000001</v>
      </c>
      <c r="B7" s="35" t="s">
        <v>284</v>
      </c>
      <c r="C7" s="472">
        <v>0</v>
      </c>
      <c r="D7" s="190">
        <v>1216.07</v>
      </c>
      <c r="E7" s="33">
        <f t="shared" si="0"/>
        <v>0</v>
      </c>
    </row>
    <row r="8" spans="1:5" ht="14.25" x14ac:dyDescent="0.2">
      <c r="A8" s="118">
        <v>4.0199999999999996</v>
      </c>
      <c r="B8" s="35" t="s">
        <v>285</v>
      </c>
      <c r="C8" s="123">
        <v>1</v>
      </c>
      <c r="D8" s="461">
        <v>0</v>
      </c>
      <c r="E8" s="33">
        <f t="shared" si="0"/>
        <v>0</v>
      </c>
    </row>
    <row r="9" spans="1:5" x14ac:dyDescent="0.2">
      <c r="A9" s="116">
        <v>4.03</v>
      </c>
      <c r="B9" s="35" t="s">
        <v>361</v>
      </c>
      <c r="C9" s="123">
        <v>1</v>
      </c>
      <c r="D9" s="461">
        <v>0</v>
      </c>
      <c r="E9" s="33">
        <f t="shared" si="0"/>
        <v>0</v>
      </c>
    </row>
    <row r="10" spans="1:5" x14ac:dyDescent="0.2">
      <c r="A10" s="103">
        <v>4.0309999999999997</v>
      </c>
      <c r="B10" s="35" t="s">
        <v>217</v>
      </c>
      <c r="C10" s="473">
        <v>0</v>
      </c>
      <c r="D10" s="190">
        <v>2730</v>
      </c>
      <c r="E10" s="33">
        <f t="shared" si="0"/>
        <v>0</v>
      </c>
    </row>
    <row r="11" spans="1:5" x14ac:dyDescent="0.2">
      <c r="A11" s="103">
        <v>4.032</v>
      </c>
      <c r="B11" s="35" t="s">
        <v>218</v>
      </c>
      <c r="C11" s="457">
        <v>0</v>
      </c>
      <c r="D11" s="190">
        <v>4.0999999999999996</v>
      </c>
      <c r="E11" s="33">
        <f t="shared" si="0"/>
        <v>0</v>
      </c>
    </row>
    <row r="12" spans="1:5" x14ac:dyDescent="0.2">
      <c r="A12" s="103">
        <v>4.0330000000000004</v>
      </c>
      <c r="B12" s="35" t="s">
        <v>307</v>
      </c>
      <c r="C12" s="457">
        <v>0</v>
      </c>
      <c r="D12" s="190">
        <v>62.11</v>
      </c>
      <c r="E12" s="33">
        <f t="shared" si="0"/>
        <v>0</v>
      </c>
    </row>
    <row r="13" spans="1:5" x14ac:dyDescent="0.2">
      <c r="A13" s="103">
        <v>4.0339999999999998</v>
      </c>
      <c r="B13" s="35" t="s">
        <v>219</v>
      </c>
      <c r="C13" s="457">
        <v>0</v>
      </c>
      <c r="D13" s="190">
        <v>57.86</v>
      </c>
      <c r="E13" s="33">
        <f t="shared" si="0"/>
        <v>0</v>
      </c>
    </row>
    <row r="14" spans="1:5" x14ac:dyDescent="0.2">
      <c r="A14" s="103" t="s">
        <v>329</v>
      </c>
      <c r="B14" s="35" t="s">
        <v>302</v>
      </c>
      <c r="C14" s="470">
        <v>0</v>
      </c>
      <c r="D14" s="190">
        <v>88488</v>
      </c>
      <c r="E14" s="33">
        <f t="shared" si="0"/>
        <v>0</v>
      </c>
    </row>
    <row r="15" spans="1:5" x14ac:dyDescent="0.2">
      <c r="A15" s="103" t="s">
        <v>330</v>
      </c>
      <c r="B15" s="35" t="s">
        <v>303</v>
      </c>
      <c r="C15" s="470">
        <v>0</v>
      </c>
      <c r="D15" s="190">
        <v>41901</v>
      </c>
      <c r="E15" s="33">
        <f t="shared" si="0"/>
        <v>0</v>
      </c>
    </row>
    <row r="16" spans="1:5" x14ac:dyDescent="0.2">
      <c r="A16" s="103" t="s">
        <v>331</v>
      </c>
      <c r="B16" s="35" t="s">
        <v>304</v>
      </c>
      <c r="C16" s="470">
        <v>0</v>
      </c>
      <c r="D16" s="190">
        <v>3088</v>
      </c>
      <c r="E16" s="33">
        <f t="shared" si="0"/>
        <v>0</v>
      </c>
    </row>
    <row r="17" spans="1:8" x14ac:dyDescent="0.2">
      <c r="A17" s="103" t="s">
        <v>332</v>
      </c>
      <c r="B17" s="35" t="s">
        <v>305</v>
      </c>
      <c r="C17" s="470">
        <v>0</v>
      </c>
      <c r="D17" s="190">
        <v>4678</v>
      </c>
      <c r="E17" s="33">
        <f t="shared" si="0"/>
        <v>0</v>
      </c>
    </row>
    <row r="18" spans="1:8" x14ac:dyDescent="0.2">
      <c r="A18" s="103" t="s">
        <v>333</v>
      </c>
      <c r="B18" s="35" t="s">
        <v>306</v>
      </c>
      <c r="C18" s="457">
        <v>0</v>
      </c>
      <c r="D18" s="190">
        <v>32.43</v>
      </c>
      <c r="E18" s="33">
        <f t="shared" si="0"/>
        <v>0</v>
      </c>
    </row>
    <row r="19" spans="1:8" x14ac:dyDescent="0.2">
      <c r="A19" s="103" t="s">
        <v>334</v>
      </c>
      <c r="B19" s="35" t="s">
        <v>348</v>
      </c>
      <c r="C19" s="457">
        <v>0</v>
      </c>
      <c r="D19" s="190">
        <v>81.849999999999994</v>
      </c>
      <c r="E19" s="33">
        <f t="shared" si="0"/>
        <v>0</v>
      </c>
    </row>
    <row r="20" spans="1:8" x14ac:dyDescent="0.2">
      <c r="A20" s="103" t="s">
        <v>335</v>
      </c>
      <c r="B20" s="35" t="s">
        <v>317</v>
      </c>
      <c r="C20" s="457">
        <v>0</v>
      </c>
      <c r="D20" s="190">
        <v>72.03</v>
      </c>
      <c r="E20" s="33">
        <f t="shared" si="0"/>
        <v>0</v>
      </c>
    </row>
    <row r="21" spans="1:8" x14ac:dyDescent="0.2">
      <c r="A21" s="103" t="s">
        <v>336</v>
      </c>
      <c r="B21" s="35" t="s">
        <v>318</v>
      </c>
      <c r="C21" s="457">
        <v>0</v>
      </c>
      <c r="D21" s="190">
        <v>10.48</v>
      </c>
      <c r="E21" s="33">
        <f t="shared" si="0"/>
        <v>0</v>
      </c>
    </row>
    <row r="22" spans="1:8" x14ac:dyDescent="0.2">
      <c r="A22" s="103" t="s">
        <v>337</v>
      </c>
      <c r="B22" s="35" t="s">
        <v>319</v>
      </c>
      <c r="C22" s="457">
        <v>0</v>
      </c>
      <c r="D22" s="190">
        <v>12.52</v>
      </c>
      <c r="E22" s="33">
        <f t="shared" si="0"/>
        <v>0</v>
      </c>
    </row>
    <row r="23" spans="1:8" x14ac:dyDescent="0.2">
      <c r="A23" s="103">
        <v>4.0380000000000003</v>
      </c>
      <c r="B23" s="35" t="s">
        <v>220</v>
      </c>
      <c r="C23" s="457">
        <v>0</v>
      </c>
      <c r="D23" s="190">
        <v>3.74</v>
      </c>
      <c r="E23" s="33">
        <f t="shared" si="0"/>
        <v>0</v>
      </c>
    </row>
    <row r="24" spans="1:8" ht="14.25" x14ac:dyDescent="0.2">
      <c r="A24" s="116">
        <v>4.04</v>
      </c>
      <c r="B24" s="35" t="s">
        <v>362</v>
      </c>
      <c r="C24" s="123">
        <v>1</v>
      </c>
      <c r="D24" s="461">
        <v>0</v>
      </c>
      <c r="E24" s="33">
        <f t="shared" si="0"/>
        <v>0</v>
      </c>
    </row>
    <row r="25" spans="1:8" x14ac:dyDescent="0.2">
      <c r="A25" s="103">
        <v>4.0410000000000004</v>
      </c>
      <c r="B25" s="35" t="s">
        <v>221</v>
      </c>
      <c r="C25" s="457">
        <v>0</v>
      </c>
      <c r="D25" s="190">
        <v>106.1</v>
      </c>
      <c r="E25" s="33">
        <f t="shared" si="0"/>
        <v>0</v>
      </c>
    </row>
    <row r="26" spans="1:8" x14ac:dyDescent="0.2">
      <c r="A26" s="103">
        <v>4.0419999999999998</v>
      </c>
      <c r="B26" s="35" t="s">
        <v>222</v>
      </c>
      <c r="C26" s="457">
        <v>0</v>
      </c>
      <c r="D26" s="190">
        <v>256.25</v>
      </c>
      <c r="E26" s="33">
        <f t="shared" si="0"/>
        <v>0</v>
      </c>
    </row>
    <row r="27" spans="1:8" x14ac:dyDescent="0.2">
      <c r="A27" s="103">
        <v>4.0430000000000001</v>
      </c>
      <c r="B27" s="35" t="s">
        <v>349</v>
      </c>
      <c r="C27" s="457">
        <v>0</v>
      </c>
      <c r="D27" s="190">
        <v>207.63</v>
      </c>
      <c r="E27" s="33">
        <f t="shared" si="0"/>
        <v>0</v>
      </c>
      <c r="H27" s="9"/>
    </row>
    <row r="28" spans="1:8" ht="14.25" x14ac:dyDescent="0.2">
      <c r="A28" s="118">
        <v>4.05</v>
      </c>
      <c r="B28" s="35" t="s">
        <v>364</v>
      </c>
      <c r="C28" s="123">
        <v>1</v>
      </c>
      <c r="D28" s="461">
        <v>0</v>
      </c>
      <c r="E28" s="33">
        <f t="shared" si="0"/>
        <v>0</v>
      </c>
      <c r="H28" s="9"/>
    </row>
    <row r="29" spans="1:8" x14ac:dyDescent="0.2">
      <c r="A29" s="119">
        <v>4.0510000000000002</v>
      </c>
      <c r="B29" s="35" t="s">
        <v>174</v>
      </c>
      <c r="C29" s="474">
        <v>0</v>
      </c>
      <c r="D29" s="23">
        <v>233.15</v>
      </c>
      <c r="E29" s="33">
        <f t="shared" si="0"/>
        <v>0</v>
      </c>
      <c r="H29" s="9"/>
    </row>
    <row r="30" spans="1:8" x14ac:dyDescent="0.2">
      <c r="A30" s="119">
        <v>4.0519999999999996</v>
      </c>
      <c r="B30" s="35" t="s">
        <v>175</v>
      </c>
      <c r="C30" s="474">
        <v>0</v>
      </c>
      <c r="D30" s="23">
        <v>224.34</v>
      </c>
      <c r="E30" s="33">
        <f t="shared" si="0"/>
        <v>0</v>
      </c>
      <c r="H30" s="9"/>
    </row>
    <row r="31" spans="1:8" x14ac:dyDescent="0.2">
      <c r="A31" s="119">
        <v>4.0529999999999999</v>
      </c>
      <c r="B31" s="35" t="s">
        <v>224</v>
      </c>
      <c r="C31" s="457">
        <v>0</v>
      </c>
      <c r="D31" s="190">
        <v>5.89</v>
      </c>
      <c r="E31" s="33">
        <f t="shared" si="0"/>
        <v>0</v>
      </c>
      <c r="H31" s="9"/>
    </row>
    <row r="32" spans="1:8" x14ac:dyDescent="0.2">
      <c r="A32" s="103">
        <v>4.0540000000000003</v>
      </c>
      <c r="B32" s="35" t="s">
        <v>225</v>
      </c>
      <c r="C32" s="474">
        <v>0</v>
      </c>
      <c r="D32" s="190">
        <v>419.24</v>
      </c>
      <c r="E32" s="33">
        <f t="shared" si="0"/>
        <v>0</v>
      </c>
    </row>
    <row r="33" spans="1:5" x14ac:dyDescent="0.2">
      <c r="A33" s="103">
        <v>4.0549999999999997</v>
      </c>
      <c r="B33" s="35" t="s">
        <v>226</v>
      </c>
      <c r="C33" s="470">
        <v>0</v>
      </c>
      <c r="D33" s="190">
        <v>24925</v>
      </c>
      <c r="E33" s="33">
        <f t="shared" si="0"/>
        <v>0</v>
      </c>
    </row>
    <row r="34" spans="1:5" x14ac:dyDescent="0.2">
      <c r="A34" s="103">
        <v>4.056</v>
      </c>
      <c r="B34" s="35" t="s">
        <v>227</v>
      </c>
      <c r="C34" s="470">
        <v>0</v>
      </c>
      <c r="D34" s="190">
        <v>1498613</v>
      </c>
      <c r="E34" s="33">
        <f t="shared" si="0"/>
        <v>0</v>
      </c>
    </row>
    <row r="35" spans="1:5" x14ac:dyDescent="0.2">
      <c r="A35" s="103">
        <v>4.0570000000000004</v>
      </c>
      <c r="B35" s="35" t="s">
        <v>228</v>
      </c>
      <c r="C35" s="474">
        <v>0</v>
      </c>
      <c r="D35" s="190">
        <v>1601.93</v>
      </c>
      <c r="E35" s="33">
        <f t="shared" si="0"/>
        <v>0</v>
      </c>
    </row>
    <row r="36" spans="1:5" x14ac:dyDescent="0.2">
      <c r="A36" s="118">
        <v>4.0599999999999996</v>
      </c>
      <c r="B36" s="10" t="s">
        <v>27</v>
      </c>
      <c r="C36" s="469">
        <v>0</v>
      </c>
      <c r="D36" s="190">
        <v>18.43</v>
      </c>
      <c r="E36" s="33">
        <f t="shared" si="0"/>
        <v>0</v>
      </c>
    </row>
    <row r="37" spans="1:5" x14ac:dyDescent="0.2">
      <c r="A37" s="103">
        <v>4.0609999999999999</v>
      </c>
      <c r="B37" s="35" t="s">
        <v>229</v>
      </c>
      <c r="C37" s="469">
        <v>0</v>
      </c>
      <c r="D37" s="190">
        <v>2.1800000000000002</v>
      </c>
      <c r="E37" s="33">
        <f t="shared" si="0"/>
        <v>0</v>
      </c>
    </row>
    <row r="38" spans="1:5" ht="14.25" x14ac:dyDescent="0.2">
      <c r="A38" s="118">
        <v>4.07</v>
      </c>
      <c r="B38" s="35" t="s">
        <v>365</v>
      </c>
      <c r="C38" s="123">
        <v>1</v>
      </c>
      <c r="D38" s="461">
        <v>0</v>
      </c>
      <c r="E38" s="33">
        <f t="shared" si="0"/>
        <v>0</v>
      </c>
    </row>
    <row r="39" spans="1:5" x14ac:dyDescent="0.2">
      <c r="A39" s="118">
        <v>4.08</v>
      </c>
      <c r="B39" s="35" t="s">
        <v>176</v>
      </c>
      <c r="C39" s="470">
        <v>0</v>
      </c>
      <c r="D39" s="23">
        <v>14515.75</v>
      </c>
      <c r="E39" s="33">
        <f t="shared" si="0"/>
        <v>0</v>
      </c>
    </row>
    <row r="40" spans="1:5" x14ac:dyDescent="0.2">
      <c r="A40" s="118">
        <v>4.09</v>
      </c>
      <c r="B40" s="35" t="s">
        <v>195</v>
      </c>
      <c r="C40" s="470">
        <v>0</v>
      </c>
      <c r="D40" s="23">
        <v>151300</v>
      </c>
      <c r="E40" s="33">
        <f t="shared" si="0"/>
        <v>0</v>
      </c>
    </row>
    <row r="41" spans="1:5" x14ac:dyDescent="0.2">
      <c r="A41" s="103">
        <v>4.0910000000000002</v>
      </c>
      <c r="B41" s="43" t="s">
        <v>230</v>
      </c>
      <c r="C41" s="475">
        <v>0</v>
      </c>
      <c r="D41" s="190">
        <v>3277</v>
      </c>
      <c r="E41" s="33">
        <f t="shared" si="0"/>
        <v>0</v>
      </c>
    </row>
    <row r="42" spans="1:5" x14ac:dyDescent="0.2">
      <c r="A42" s="103">
        <v>4.0919999999999996</v>
      </c>
      <c r="B42" s="43" t="s">
        <v>231</v>
      </c>
      <c r="C42" s="470">
        <v>0</v>
      </c>
      <c r="D42" s="190">
        <v>1339820</v>
      </c>
      <c r="E42" s="33">
        <f>C42*D42</f>
        <v>0</v>
      </c>
    </row>
    <row r="43" spans="1:5" x14ac:dyDescent="0.2">
      <c r="A43" s="120">
        <v>4.0999999999999996</v>
      </c>
      <c r="B43" s="41" t="s">
        <v>108</v>
      </c>
      <c r="C43" s="124">
        <v>1</v>
      </c>
      <c r="D43" s="462">
        <v>0</v>
      </c>
      <c r="E43" s="93">
        <f>C43*D43</f>
        <v>0</v>
      </c>
    </row>
    <row r="44" spans="1:5" s="8" customFormat="1" ht="27" customHeight="1" thickBot="1" x14ac:dyDescent="0.25">
      <c r="A44" s="96">
        <v>4.1100000000000003</v>
      </c>
      <c r="B44" s="97" t="s">
        <v>216</v>
      </c>
      <c r="C44" s="121"/>
      <c r="D44" s="85" t="s">
        <v>326</v>
      </c>
      <c r="E44" s="98">
        <f>SUM(E5:E43)</f>
        <v>0</v>
      </c>
    </row>
    <row r="45" spans="1:5" ht="27" customHeight="1" thickTop="1" x14ac:dyDescent="0.2">
      <c r="A45" s="9" t="s">
        <v>1</v>
      </c>
      <c r="B45" s="79" t="s">
        <v>326</v>
      </c>
      <c r="C45" s="131" t="s">
        <v>326</v>
      </c>
      <c r="D45" s="139" t="s">
        <v>326</v>
      </c>
      <c r="E45" s="140" t="s">
        <v>326</v>
      </c>
    </row>
    <row r="46" spans="1:5" ht="13.5" x14ac:dyDescent="0.2">
      <c r="A46" s="568" t="s">
        <v>327</v>
      </c>
      <c r="B46" s="568"/>
      <c r="C46" s="568"/>
      <c r="D46" s="568"/>
      <c r="E46" s="568"/>
    </row>
    <row r="47" spans="1:5" ht="13.5" x14ac:dyDescent="0.2">
      <c r="A47" s="568" t="s">
        <v>328</v>
      </c>
      <c r="B47" s="568"/>
      <c r="C47" s="568"/>
      <c r="D47" s="568"/>
      <c r="E47" s="568"/>
    </row>
    <row r="48" spans="1:5" ht="13.5" x14ac:dyDescent="0.2">
      <c r="A48" s="568" t="s">
        <v>363</v>
      </c>
      <c r="B48" s="568"/>
      <c r="C48" s="568"/>
      <c r="D48" s="568"/>
      <c r="E48" s="568"/>
    </row>
    <row r="49" spans="1:5" ht="13.5" x14ac:dyDescent="0.2">
      <c r="A49" s="572" t="s">
        <v>410</v>
      </c>
      <c r="B49" s="572"/>
      <c r="C49" s="572"/>
      <c r="D49" s="572"/>
      <c r="E49" s="572"/>
    </row>
    <row r="50" spans="1:5" ht="13.5" x14ac:dyDescent="0.2">
      <c r="A50" s="572" t="s">
        <v>411</v>
      </c>
      <c r="B50" s="572"/>
      <c r="C50" s="572"/>
      <c r="D50" s="572"/>
      <c r="E50" s="572"/>
    </row>
    <row r="51" spans="1:5" x14ac:dyDescent="0.2">
      <c r="A51" s="79" t="s">
        <v>323</v>
      </c>
    </row>
  </sheetData>
  <sheetProtection sheet="1" objects="1" scenarios="1"/>
  <dataConsolidate link="1"/>
  <mergeCells count="6">
    <mergeCell ref="A50:E50"/>
    <mergeCell ref="A1:E1"/>
    <mergeCell ref="A46:E46"/>
    <mergeCell ref="A47:E47"/>
    <mergeCell ref="A48:E48"/>
    <mergeCell ref="A49:E49"/>
  </mergeCells>
  <phoneticPr fontId="0" type="noConversion"/>
  <dataValidations count="39">
    <dataValidation allowBlank="1" showErrorMessage="1" promptTitle="Section 4.01" prompt="Enter cost per unit for site preparation (estimate). Include costs associated with soil remediation, building relocation, shoring, and dewatering." sqref="D6" xr:uid="{E94F06C0-0627-4135-9A4B-94A4E9C883F1}"/>
    <dataValidation allowBlank="1" showErrorMessage="1" promptTitle="Section 4.02" prompt="Enter LS cost for Site Earthwork (estimate). Include costs associated with the site clearing, excavation, grading, and import/export of fill." sqref="D8" xr:uid="{52B88FB6-C59A-4491-A49D-2B174BF7AF5A}"/>
    <dataValidation allowBlank="1" showErrorMessage="1" promptTitle="Section 4.03" prompt="Enter LS amount for site improvements (estimate)." sqref="D9" xr:uid="{023747C5-9A41-4256-87ED-28184F4B3D1B}"/>
    <dataValidation allowBlank="1" showErrorMessage="1" promptTitle="Section 4.011" prompt="Enter number of CY for soil remediation (estimate)." sqref="C7" xr:uid="{3DFDE926-C966-45E7-B99B-5AAF075489DA}"/>
    <dataValidation allowBlank="1" showErrorMessage="1" promptTitle="Section 4.031" prompt="Enter number of parking stalls for construct paved parking area." sqref="C10" xr:uid="{0167E36F-1B3A-4A92-860B-D07B25DDB93B}"/>
    <dataValidation allowBlank="1" showErrorMessage="1" promptTitle="Section 4.032" prompt="Enter number of SF for construct unpaved parking area." sqref="C11" xr:uid="{FCD0DA2A-CA3D-4A0E-B2C9-9E307BD26D7C}"/>
    <dataValidation allowBlank="1" showErrorMessage="1" promptTitle="Section 4.033" prompt="Enter number of SF for on grade boardwalk." sqref="C12" xr:uid="{46343287-7DE7-4A43-8A72-C907BDCB43ED}"/>
    <dataValidation allowBlank="1" showErrorMessage="1" promptTitle="Section 4.034" prompt="Enter number of SF for elevated boardwalk." sqref="C13" xr:uid="{267E8D9C-BA16-4FA6-A59F-69A98B84414C}"/>
    <dataValidation allowBlank="1" showErrorMessage="1" promptTitle="Section 4.035-A" prompt="Enter number per each for large play equipment." sqref="C14" xr:uid="{DBCEFDB5-F21F-4898-9419-09A9DD3F9E83}"/>
    <dataValidation allowBlank="1" showErrorMessage="1" promptTitle="Section 4.035-B" prompt="Enter number per each for medium play equipment." sqref="C15" xr:uid="{4CF83D85-3435-4CA1-AABE-425DCC479998}"/>
    <dataValidation allowBlank="1" showErrorMessage="1" promptTitle="Section 4.035-C" prompt="Enter number per each for small play equipment." sqref="C16" xr:uid="{321802A1-5FD7-43A6-87E3-A5FBA3B3CB1E}"/>
    <dataValidation allowBlank="1" showErrorMessage="1" promptTitle="Section 4.035-D" prompt="Enter number per each for 4-bay swing sets." sqref="C17" xr:uid="{38D28B3D-494B-48BF-B149-0C69E1A353F6}"/>
    <dataValidation allowBlank="1" showErrorMessage="1" promptTitle="Section 4.035-E" prompt="Enter number of SF for playground safety surfacing." sqref="C18" xr:uid="{12D56BBD-BE3E-4F2D-92E6-98871E122C0C}"/>
    <dataValidation allowBlank="1" showErrorMessage="1" promptTitle="Section 4.036-A" prompt="Enter number of SF for play deck on grade." sqref="C19" xr:uid="{83100BC6-E102-4F74-8F33-CB43AD3E8FD9}"/>
    <dataValidation allowBlank="1" showErrorMessage="1" promptTitle="Section 4.036-B" prompt="Enter number of SF for play deck on helical piles." sqref="C20" xr:uid="{90C7DAD6-3449-4333-9510-E193B1F87651}"/>
    <dataValidation allowBlank="1" showErrorMessage="1" promptTitle="Section 4.037-A" prompt="Enter number of SF for landscaping with truck access." sqref="C21" xr:uid="{C2F67C03-8489-430B-991F-F48D8537B714}"/>
    <dataValidation allowBlank="1" showErrorMessage="1" promptTitle="Section 4.037-B" prompt="Enter number of SF for landscaping with barge access." sqref="C22" xr:uid="{941CC250-ED74-49AE-B5F9-100F0BDA7C83}"/>
    <dataValidation allowBlank="1" showErrorMessage="1" promptTitle="Section 4.038" prompt="Enter number of SF for sports field/track." sqref="C23" xr:uid="{A28512D0-2EA5-401B-BE70-FE0C1C30CB51}"/>
    <dataValidation allowBlank="1" showErrorMessage="1" promptTitle="Section 4.041" prompt="Enter number of SF for covered play area." sqref="C25" xr:uid="{49E5F3FD-5140-44E1-ACEE-E5D0B8A95B5F}"/>
    <dataValidation allowBlank="1" showErrorMessage="1" promptTitle="Section 4.042" prompt="Enter number of SF for utility building built in place." sqref="C26" xr:uid="{26082B2B-AFD1-4052-BF05-16115F9360FE}"/>
    <dataValidation allowBlank="1" showErrorMessage="1" promptTitle="Section 4.043" prompt="Enter number of SF for pipe supported deck structure." sqref="C27" xr:uid="{54E108F1-4D99-420D-B518-4BFC24094DDA}"/>
    <dataValidation allowBlank="1" showErrorMessage="1" promptTitle="Section 4.05" prompt="Enter LS amount for site utilities. Use this line if site work estimate is available or a site utility item is required that is not shown in the items following." sqref="D28" xr:uid="{EBCC604A-A15F-4A33-A238-7A172B0DE1EA}"/>
    <dataValidation allowBlank="1" showErrorMessage="1" promptTitle="Section 4.051" prompt="Enter number of LF for water main." sqref="C29" xr:uid="{B2B55D30-9755-42AD-B3F3-484DA030ADD6}"/>
    <dataValidation allowBlank="1" showErrorMessage="1" promptTitle="Section 4.052" prompt="Enter number of LF for sewer main." sqref="C30" xr:uid="{BE26C315-EBE0-4378-8764-5058BAE633C1}"/>
    <dataValidation allowBlank="1" showErrorMessage="1" promptTitle="Section 4.053" prompt="Enter number of SF for underground storm water system." sqref="C31" xr:uid="{B50E030D-2C0F-4C12-8AF9-D98AA385B11C}"/>
    <dataValidation allowBlank="1" showErrorMessage="1" promptTitle="Section 4.054" prompt="Enter number of LF for pumped sanitary sewer system." sqref="C32" xr:uid="{673C485A-2404-49E5-BFE5-7EED5F14642B}"/>
    <dataValidation allowBlank="1" showErrorMessage="1" promptTitle="Section 4.055" prompt="Enter number per each for well." sqref="C33" xr:uid="{A07EE4B6-91BC-4B51-A45D-FD48854E2A3E}"/>
    <dataValidation allowBlank="1" showErrorMessage="1" promptTitle="Section 4.056" prompt="Enter number per each for pre-packaged water treatment." sqref="C34" xr:uid="{C9FED6CF-EC39-4C70-B943-61813E6CC1B8}"/>
    <dataValidation allowBlank="1" showErrorMessage="1" promptTitle="Section 4.057" prompt="Enter number of LF for utilidor." sqref="C35" xr:uid="{2DEFDDDB-EF10-4244-BDA7-2056AF5E4D52}"/>
    <dataValidation allowBlank="1" showErrorMessage="1" promptTitle="Section 4.06" prompt="Enter number of gallons for bulk fuel storage." sqref="C36" xr:uid="{450DDDF2-6CE2-4BFD-A2AD-4F0DAF7640DC}"/>
    <dataValidation allowBlank="1" showErrorMessage="1" promptTitle="Section 4.061" prompt="Enter number of gallons for bulk fuel storage tanks being removed." sqref="C37" xr:uid="{9C139FD4-2B23-4B89-8585-121C093DA22E}"/>
    <dataValidation allowBlank="1" showErrorMessage="1" promptTitle="Section 4.07" prompt="Enter LS amount for site electrical (estimate). Include costs associated with site electrical service, communications, security and electrical equipment." sqref="D38" xr:uid="{DBD6DFC7-86C6-489F-BCEF-E67C0B77811D}"/>
    <dataValidation allowBlank="1" showErrorMessage="1" promptTitle="Section 4.08" prompt="Enter number of fixtures for site lighting." sqref="C39" xr:uid="{9516B082-4791-4786-9A39-C30E92D03823}"/>
    <dataValidation allowBlank="1" showErrorMessage="1" promptTitle="Section 4.09" prompt="Enter number of septic tanks/leach fields." sqref="C40" xr:uid="{0321B1B9-7805-4789-B71F-EB14A342EC73}"/>
    <dataValidation allowBlank="1" showErrorMessage="1" promptTitle="Section 4.091" prompt="Enter number of people sewage lagoon will service." sqref="C41" xr:uid="{0DA96241-DFA8-4C05-B04F-C3A4F16A1974}"/>
    <dataValidation allowBlank="1" showErrorMessage="1" promptTitle="Section 4.092" prompt="Enter number per each for pre-packaged waste water treatment." sqref="C42" xr:uid="{B286D2B6-3F2C-4C9A-927A-8327B89DB8EA}"/>
    <dataValidation allowBlank="1" showErrorMessage="1" promptTitle="Section 4.10" prompt="Enter number of LS amount for other site work costs. Please describe your &quot;Other Site Work Costs&quot; on the &quot;Notes/Assumption&quot; worksheet at the end of the workbook._x000a_" sqref="D43" xr:uid="{AC944A52-A3FF-461F-B647-16C5AD94589E}"/>
    <dataValidation allowBlank="1" showErrorMessage="1" promptTitle="Section 4.04" prompt="Enter lump sum amount for site structures (estimate). Include costs for site structures not indicated below." sqref="D24" xr:uid="{483FEFD5-6F5C-4436-960D-9B4933118188}"/>
    <dataValidation allowBlank="1" showErrorMessage="1" sqref="C28" xr:uid="{EDFB78B6-7512-485E-AC24-7AAD4808C7B5}"/>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F11"/>
  <sheetViews>
    <sheetView zoomScaleNormal="100" workbookViewId="0">
      <selection sqref="A1:E1"/>
    </sheetView>
  </sheetViews>
  <sheetFormatPr defaultRowHeight="12.75" x14ac:dyDescent="0.2"/>
  <cols>
    <col min="1" max="1" width="7.42578125" style="1" customWidth="1"/>
    <col min="2" max="2" width="49.85546875" style="1" customWidth="1"/>
    <col min="3" max="3" width="22.85546875" style="3" customWidth="1"/>
    <col min="4" max="4" width="8" style="4" customWidth="1"/>
    <col min="5" max="5" width="12.7109375" style="5" customWidth="1"/>
    <col min="6" max="16384" width="9.140625" style="2"/>
  </cols>
  <sheetData>
    <row r="1" spans="1:6" ht="22.5" customHeight="1" x14ac:dyDescent="0.2">
      <c r="A1" s="567" t="s">
        <v>286</v>
      </c>
      <c r="B1" s="567"/>
      <c r="C1" s="567"/>
      <c r="D1" s="567"/>
      <c r="E1" s="567"/>
    </row>
    <row r="2" spans="1:6" x14ac:dyDescent="0.2">
      <c r="A2" s="88" t="str">
        <f>'Project Summary'!A2</f>
        <v>Name of School District</v>
      </c>
      <c r="B2" s="48"/>
      <c r="C2" s="438" t="str">
        <f>'Project Summary'!B2</f>
        <v>Date of Estimate</v>
      </c>
      <c r="D2" s="49"/>
      <c r="E2" s="134" t="s">
        <v>326</v>
      </c>
    </row>
    <row r="3" spans="1:6" x14ac:dyDescent="0.2">
      <c r="A3" s="89" t="str">
        <f>'Project Summary'!A3</f>
        <v>Name of Project/School</v>
      </c>
      <c r="B3" s="52"/>
      <c r="C3" s="54" t="str">
        <f>'Project Summary'!B3</f>
        <v>Select Project Location</v>
      </c>
      <c r="D3" s="53"/>
      <c r="E3" s="135"/>
    </row>
    <row r="4" spans="1:6" ht="27" customHeight="1" x14ac:dyDescent="0.2">
      <c r="A4" s="241" t="s">
        <v>417</v>
      </c>
      <c r="B4" s="101" t="s">
        <v>147</v>
      </c>
      <c r="C4" s="245" t="s">
        <v>405</v>
      </c>
      <c r="D4" s="244" t="s">
        <v>403</v>
      </c>
      <c r="E4" s="110" t="s">
        <v>126</v>
      </c>
    </row>
    <row r="5" spans="1:6" ht="24.75" customHeight="1" x14ac:dyDescent="0.2">
      <c r="A5" s="71" t="s">
        <v>196</v>
      </c>
      <c r="B5" s="16"/>
      <c r="D5" s="128" t="s">
        <v>326</v>
      </c>
      <c r="E5" s="92">
        <f>'4.00 Site Work'!E44</f>
        <v>0</v>
      </c>
    </row>
    <row r="6" spans="1:6" ht="24.75" customHeight="1" x14ac:dyDescent="0.2">
      <c r="A6" s="235">
        <v>5.01</v>
      </c>
      <c r="B6" s="234" t="s">
        <v>399</v>
      </c>
      <c r="C6" s="40" t="s">
        <v>338</v>
      </c>
      <c r="D6" s="446">
        <v>0.13300000000000001</v>
      </c>
      <c r="E6" s="38">
        <f>E5*D6</f>
        <v>0</v>
      </c>
      <c r="F6" s="36"/>
    </row>
    <row r="7" spans="1:6" x14ac:dyDescent="0.2">
      <c r="A7" s="104">
        <v>5.0199999999999996</v>
      </c>
      <c r="B7" s="14" t="s">
        <v>29</v>
      </c>
      <c r="C7" s="40" t="s">
        <v>339</v>
      </c>
      <c r="D7" s="446">
        <v>0.09</v>
      </c>
      <c r="E7" s="38">
        <f>SUM(E5:E6)*D7</f>
        <v>0</v>
      </c>
    </row>
    <row r="8" spans="1:6" x14ac:dyDescent="0.2">
      <c r="A8" s="126">
        <v>5.03</v>
      </c>
      <c r="B8" s="7" t="s">
        <v>30</v>
      </c>
      <c r="C8" s="44" t="s">
        <v>340</v>
      </c>
      <c r="D8" s="447">
        <v>2.4500000000000001E-2</v>
      </c>
      <c r="E8" s="34">
        <f>SUM(E5:E7)*D8</f>
        <v>0</v>
      </c>
    </row>
    <row r="9" spans="1:6" ht="27" customHeight="1" x14ac:dyDescent="0.2">
      <c r="A9" s="250">
        <v>5.04</v>
      </c>
      <c r="B9" s="94" t="s">
        <v>418</v>
      </c>
      <c r="C9" s="204"/>
      <c r="D9" s="249"/>
      <c r="E9" s="95">
        <f>SUM(E6:E8)</f>
        <v>0</v>
      </c>
    </row>
    <row r="10" spans="1:6" s="8" customFormat="1" ht="27" customHeight="1" thickBot="1" x14ac:dyDescent="0.25">
      <c r="A10" s="96">
        <v>5.05</v>
      </c>
      <c r="B10" s="97" t="s">
        <v>419</v>
      </c>
      <c r="C10" s="129" t="s">
        <v>326</v>
      </c>
      <c r="D10" s="130" t="s">
        <v>326</v>
      </c>
      <c r="E10" s="98">
        <f>E5+E9</f>
        <v>0</v>
      </c>
    </row>
    <row r="11" spans="1:6" ht="13.5" thickTop="1" x14ac:dyDescent="0.2">
      <c r="A11" s="79" t="s">
        <v>323</v>
      </c>
    </row>
  </sheetData>
  <sheetProtection sheet="1" objects="1" scenarios="1"/>
  <mergeCells count="1">
    <mergeCell ref="A1:E1"/>
  </mergeCells>
  <phoneticPr fontId="0" type="noConversion"/>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E8"/>
  <sheetViews>
    <sheetView zoomScaleNormal="100" workbookViewId="0">
      <selection sqref="A1:E1"/>
    </sheetView>
  </sheetViews>
  <sheetFormatPr defaultRowHeight="12.75" x14ac:dyDescent="0.2"/>
  <cols>
    <col min="1" max="1" width="7.140625" style="1" customWidth="1"/>
    <col min="2" max="2" width="48.140625" style="1" customWidth="1"/>
    <col min="3" max="3" width="22.28515625" style="3" customWidth="1"/>
    <col min="4" max="4" width="8.7109375" style="4" customWidth="1"/>
    <col min="5" max="5" width="12.7109375" style="5" customWidth="1"/>
    <col min="6" max="16384" width="9.140625" style="2"/>
  </cols>
  <sheetData>
    <row r="1" spans="1:5" ht="22.5" customHeight="1" x14ac:dyDescent="0.2">
      <c r="A1" s="567" t="s">
        <v>287</v>
      </c>
      <c r="B1" s="567"/>
      <c r="C1" s="567"/>
      <c r="D1" s="567"/>
      <c r="E1" s="567"/>
    </row>
    <row r="2" spans="1:5" x14ac:dyDescent="0.2">
      <c r="A2" s="88" t="str">
        <f>'Project Summary'!A2</f>
        <v>Name of School District</v>
      </c>
      <c r="B2" s="48"/>
      <c r="C2" s="438" t="str">
        <f>'Project Summary'!B2</f>
        <v>Date of Estimate</v>
      </c>
      <c r="D2" s="136" t="s">
        <v>326</v>
      </c>
      <c r="E2" s="134" t="s">
        <v>326</v>
      </c>
    </row>
    <row r="3" spans="1:5" x14ac:dyDescent="0.2">
      <c r="A3" s="89" t="str">
        <f>'Project Summary'!A3</f>
        <v>Name of Project/School</v>
      </c>
      <c r="B3" s="52"/>
      <c r="C3" s="54" t="str">
        <f>'Project Summary'!B3</f>
        <v>Select Project Location</v>
      </c>
      <c r="D3" s="137"/>
      <c r="E3" s="135"/>
    </row>
    <row r="4" spans="1:5" ht="27" customHeight="1" x14ac:dyDescent="0.2">
      <c r="A4" s="241" t="s">
        <v>417</v>
      </c>
      <c r="B4" s="101" t="s">
        <v>147</v>
      </c>
      <c r="C4" s="245" t="s">
        <v>405</v>
      </c>
      <c r="D4" s="230" t="s">
        <v>406</v>
      </c>
      <c r="E4" s="110" t="s">
        <v>126</v>
      </c>
    </row>
    <row r="5" spans="1:5" ht="24.75" customHeight="1" x14ac:dyDescent="0.2">
      <c r="A5" s="71" t="s">
        <v>420</v>
      </c>
      <c r="B5" s="16"/>
      <c r="C5" s="131" t="s">
        <v>326</v>
      </c>
      <c r="D5" s="128" t="s">
        <v>326</v>
      </c>
      <c r="E5" s="92">
        <f>'5.00 General Requirements'!E10</f>
        <v>0</v>
      </c>
    </row>
    <row r="6" spans="1:5" x14ac:dyDescent="0.2">
      <c r="A6" s="72">
        <v>6.01</v>
      </c>
      <c r="B6" s="133" t="str">
        <f>'Project Summary'!B3</f>
        <v>Select Project Location</v>
      </c>
      <c r="C6" s="44" t="s">
        <v>422</v>
      </c>
      <c r="D6" s="559">
        <f>LOOKUP(B6,'GACF Table'!B3:B75,'GACF Table'!C3:C75)</f>
        <v>0</v>
      </c>
      <c r="E6" s="34">
        <f>E5*D6</f>
        <v>0</v>
      </c>
    </row>
    <row r="7" spans="1:5" s="8" customFormat="1" ht="27" customHeight="1" thickBot="1" x14ac:dyDescent="0.25">
      <c r="A7" s="96">
        <v>6.02</v>
      </c>
      <c r="B7" s="97" t="s">
        <v>421</v>
      </c>
      <c r="C7" s="129" t="s">
        <v>326</v>
      </c>
      <c r="D7" s="130" t="s">
        <v>326</v>
      </c>
      <c r="E7" s="98">
        <f>SUM(E5:E6)</f>
        <v>0</v>
      </c>
    </row>
    <row r="8" spans="1:5" ht="13.5" thickTop="1" x14ac:dyDescent="0.2">
      <c r="A8" s="79" t="s">
        <v>323</v>
      </c>
    </row>
  </sheetData>
  <sheetProtection sheet="1" objects="1" scenarios="1"/>
  <mergeCells count="1">
    <mergeCell ref="A1:E1"/>
  </mergeCells>
  <phoneticPr fontId="0" type="noConversion"/>
  <dataValidations count="1">
    <dataValidation allowBlank="1" showErrorMessage="1" promptTitle="Geographic Area Factor" prompt="Enter percentage addition from Table No. 1 for Geographic Area Cost Factor." sqref="D6" xr:uid="{0229EE06-D526-4A00-A7C7-E4AE02EABA10}"/>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I38"/>
  <sheetViews>
    <sheetView zoomScaleNormal="100" workbookViewId="0">
      <selection sqref="A1:E1"/>
    </sheetView>
  </sheetViews>
  <sheetFormatPr defaultRowHeight="12.75" outlineLevelCol="1" x14ac:dyDescent="0.2"/>
  <cols>
    <col min="1" max="1" width="8.7109375" style="1" customWidth="1"/>
    <col min="2" max="2" width="50.7109375" style="1" customWidth="1"/>
    <col min="3" max="3" width="13.7109375" style="3" customWidth="1"/>
    <col min="4" max="4" width="11.85546875" style="4" customWidth="1"/>
    <col min="5" max="5" width="12.7109375" style="5" customWidth="1"/>
    <col min="6" max="6" width="9.140625" style="2"/>
    <col min="7" max="8" width="9.140625" style="2" hidden="1" customWidth="1" outlineLevel="1"/>
    <col min="9" max="9" width="9.140625" style="2" collapsed="1"/>
    <col min="10" max="16384" width="9.140625" style="2"/>
  </cols>
  <sheetData>
    <row r="1" spans="1:8" ht="22.5" customHeight="1" x14ac:dyDescent="0.2">
      <c r="A1" s="567" t="s">
        <v>288</v>
      </c>
      <c r="B1" s="567"/>
      <c r="C1" s="567"/>
      <c r="D1" s="567"/>
      <c r="E1" s="567"/>
    </row>
    <row r="2" spans="1:8" x14ac:dyDescent="0.2">
      <c r="A2" s="88" t="str">
        <f>'Project Summary'!A2</f>
        <v>Name of School District</v>
      </c>
      <c r="B2" s="48"/>
      <c r="C2" s="438" t="str">
        <f>'Project Summary'!B2</f>
        <v>Date of Estimate</v>
      </c>
      <c r="D2" s="49"/>
      <c r="E2" s="68"/>
    </row>
    <row r="3" spans="1:8" x14ac:dyDescent="0.2">
      <c r="A3" s="89" t="str">
        <f>'Project Summary'!A3</f>
        <v>Name of Project/School</v>
      </c>
      <c r="B3" s="52"/>
      <c r="C3" s="54" t="str">
        <f>'Project Summary'!B3</f>
        <v>Select Project Location</v>
      </c>
      <c r="D3" s="53"/>
      <c r="E3" s="70"/>
    </row>
    <row r="4" spans="1:8" ht="27" customHeight="1" x14ac:dyDescent="0.2">
      <c r="A4" s="241" t="s">
        <v>417</v>
      </c>
      <c r="B4" s="101" t="s">
        <v>147</v>
      </c>
      <c r="C4" s="90" t="s">
        <v>405</v>
      </c>
      <c r="D4" s="244" t="s">
        <v>406</v>
      </c>
      <c r="E4" s="110" t="s">
        <v>126</v>
      </c>
    </row>
    <row r="5" spans="1:8" ht="24.75" customHeight="1" x14ac:dyDescent="0.2">
      <c r="A5" s="152" t="s">
        <v>33</v>
      </c>
      <c r="B5" s="16"/>
      <c r="C5" s="131" t="s">
        <v>326</v>
      </c>
      <c r="D5" s="128" t="s">
        <v>326</v>
      </c>
      <c r="E5" s="92">
        <f>'6.00 Geographic Cost Factor'!E7</f>
        <v>0</v>
      </c>
      <c r="G5" s="4">
        <v>0</v>
      </c>
      <c r="H5" s="4">
        <v>1.25</v>
      </c>
    </row>
    <row r="6" spans="1:8" ht="12.75" customHeight="1" x14ac:dyDescent="0.2">
      <c r="A6" s="72">
        <v>7.01</v>
      </c>
      <c r="B6" s="1" t="s">
        <v>35</v>
      </c>
      <c r="C6" s="24" t="s">
        <v>41</v>
      </c>
      <c r="D6" s="11">
        <f>LOOKUP(D9,G5:G26,H5:H26)</f>
        <v>1.25</v>
      </c>
      <c r="E6" s="148">
        <f>IF(D6&lt;=1,0,E5*(D6-1))</f>
        <v>0</v>
      </c>
      <c r="G6" s="4">
        <v>0.05</v>
      </c>
      <c r="H6" s="4">
        <v>1.25</v>
      </c>
    </row>
    <row r="7" spans="1:8" ht="27" customHeight="1" thickBot="1" x14ac:dyDescent="0.25">
      <c r="A7" s="96">
        <v>7.02</v>
      </c>
      <c r="B7" s="97" t="s">
        <v>36</v>
      </c>
      <c r="C7" s="129" t="s">
        <v>326</v>
      </c>
      <c r="D7" s="130" t="s">
        <v>326</v>
      </c>
      <c r="E7" s="513">
        <f>IF(G28=TRUE,E5,IF(G28=FALSE,E5+E6,0))</f>
        <v>0</v>
      </c>
      <c r="G7" s="4">
        <v>0.1</v>
      </c>
      <c r="H7" s="4">
        <v>1.25</v>
      </c>
    </row>
    <row r="8" spans="1:8" ht="24.75" customHeight="1" thickTop="1" x14ac:dyDescent="0.2">
      <c r="A8" s="199" t="s">
        <v>37</v>
      </c>
      <c r="D8" s="58"/>
      <c r="E8" s="434"/>
      <c r="G8" s="4">
        <v>0.15</v>
      </c>
      <c r="H8" s="4">
        <v>1.22</v>
      </c>
    </row>
    <row r="9" spans="1:8" ht="12.75" customHeight="1" x14ac:dyDescent="0.2">
      <c r="A9" s="200" t="s">
        <v>444</v>
      </c>
      <c r="B9" s="59"/>
      <c r="C9" s="435">
        <f>'2.00 General Support Supplement'!C20</f>
        <v>0</v>
      </c>
      <c r="D9" s="202">
        <f>C9/C10</f>
        <v>0</v>
      </c>
      <c r="E9" s="437" t="s">
        <v>326</v>
      </c>
      <c r="G9" s="4">
        <v>0.2</v>
      </c>
      <c r="H9" s="4">
        <v>1.19</v>
      </c>
    </row>
    <row r="10" spans="1:8" ht="12.75" customHeight="1" x14ac:dyDescent="0.2">
      <c r="A10" s="201" t="s">
        <v>445</v>
      </c>
      <c r="C10" s="436">
        <v>25000</v>
      </c>
      <c r="D10" s="150" t="s">
        <v>326</v>
      </c>
      <c r="E10" s="437" t="s">
        <v>326</v>
      </c>
      <c r="G10" s="4">
        <v>0.25</v>
      </c>
      <c r="H10" s="4">
        <v>1.1599999999999999</v>
      </c>
    </row>
    <row r="11" spans="1:8" ht="24.75" customHeight="1" x14ac:dyDescent="0.2">
      <c r="A11" s="199" t="s">
        <v>477</v>
      </c>
      <c r="C11" s="437" t="s">
        <v>326</v>
      </c>
      <c r="D11" s="437" t="s">
        <v>326</v>
      </c>
      <c r="E11" s="437" t="s">
        <v>326</v>
      </c>
      <c r="G11" s="4"/>
      <c r="H11" s="4"/>
    </row>
    <row r="12" spans="1:8" ht="12.75" customHeight="1" x14ac:dyDescent="0.2">
      <c r="A12" s="201" t="s">
        <v>493</v>
      </c>
      <c r="C12" s="547" t="s">
        <v>491</v>
      </c>
      <c r="D12" s="437" t="s">
        <v>326</v>
      </c>
      <c r="E12" s="437" t="s">
        <v>326</v>
      </c>
      <c r="G12" s="4"/>
      <c r="H12" s="4"/>
    </row>
    <row r="13" spans="1:8" ht="24.75" customHeight="1" x14ac:dyDescent="0.2">
      <c r="A13" s="9" t="s">
        <v>1</v>
      </c>
      <c r="C13" s="131" t="s">
        <v>326</v>
      </c>
      <c r="D13" s="150" t="s">
        <v>326</v>
      </c>
      <c r="E13" s="140" t="s">
        <v>326</v>
      </c>
      <c r="G13" s="4">
        <v>0.3</v>
      </c>
      <c r="H13" s="4">
        <v>1.1399999999999999</v>
      </c>
    </row>
    <row r="14" spans="1:8" ht="26.25" customHeight="1" x14ac:dyDescent="0.2">
      <c r="A14" s="574" t="s">
        <v>400</v>
      </c>
      <c r="B14" s="574"/>
      <c r="C14" s="574"/>
      <c r="D14" s="574"/>
      <c r="E14" s="574"/>
      <c r="G14" s="4">
        <v>0.35</v>
      </c>
      <c r="H14" s="4">
        <v>1.1200000000000001</v>
      </c>
    </row>
    <row r="15" spans="1:8" x14ac:dyDescent="0.2">
      <c r="A15" s="236" t="s">
        <v>401</v>
      </c>
      <c r="B15" s="236"/>
      <c r="C15" s="236"/>
      <c r="D15" s="236"/>
      <c r="E15" s="236"/>
      <c r="G15" s="4">
        <v>0.4</v>
      </c>
      <c r="H15" s="4">
        <v>1.1000000000000001</v>
      </c>
    </row>
    <row r="16" spans="1:8" ht="26.25" customHeight="1" x14ac:dyDescent="0.2">
      <c r="A16" s="574" t="s">
        <v>494</v>
      </c>
      <c r="B16" s="574"/>
      <c r="C16" s="574"/>
      <c r="D16" s="574"/>
      <c r="E16" s="574"/>
      <c r="G16" s="4">
        <v>0.45</v>
      </c>
      <c r="H16" s="4">
        <v>1.0900000000000001</v>
      </c>
    </row>
    <row r="17" spans="1:8" x14ac:dyDescent="0.2">
      <c r="A17" s="79" t="s">
        <v>323</v>
      </c>
      <c r="G17" s="4">
        <v>0.5</v>
      </c>
      <c r="H17" s="4">
        <v>1.08</v>
      </c>
    </row>
    <row r="18" spans="1:8" s="8" customFormat="1" x14ac:dyDescent="0.2">
      <c r="G18" s="4">
        <v>0.55000000000000004</v>
      </c>
      <c r="H18" s="4">
        <v>1.07</v>
      </c>
    </row>
    <row r="19" spans="1:8" x14ac:dyDescent="0.2">
      <c r="B19" s="2"/>
      <c r="C19" s="2"/>
      <c r="G19" s="4">
        <v>0.6</v>
      </c>
      <c r="H19" s="4">
        <v>1.06</v>
      </c>
    </row>
    <row r="20" spans="1:8" x14ac:dyDescent="0.2">
      <c r="B20" s="2"/>
      <c r="C20" s="2"/>
      <c r="G20" s="4">
        <v>0.65</v>
      </c>
      <c r="H20" s="4">
        <v>1.05</v>
      </c>
    </row>
    <row r="21" spans="1:8" x14ac:dyDescent="0.2">
      <c r="A21" s="236"/>
      <c r="B21" s="2"/>
      <c r="C21" s="237"/>
      <c r="D21" s="60"/>
      <c r="G21" s="4">
        <v>0.7</v>
      </c>
      <c r="H21" s="4">
        <v>1.04</v>
      </c>
    </row>
    <row r="22" spans="1:8" x14ac:dyDescent="0.2">
      <c r="A22" s="151"/>
      <c r="B22" s="2"/>
      <c r="C22" s="149"/>
      <c r="D22" s="150"/>
      <c r="G22" s="4">
        <v>0.75</v>
      </c>
      <c r="H22" s="4">
        <v>1.03</v>
      </c>
    </row>
    <row r="23" spans="1:8" x14ac:dyDescent="0.2">
      <c r="B23" s="2"/>
      <c r="C23" s="2"/>
      <c r="G23" s="4">
        <v>0.8</v>
      </c>
      <c r="H23" s="4">
        <v>1.02</v>
      </c>
    </row>
    <row r="24" spans="1:8" x14ac:dyDescent="0.2">
      <c r="B24" s="2"/>
      <c r="C24" s="2"/>
      <c r="G24" s="531">
        <v>0.9</v>
      </c>
      <c r="H24" s="2">
        <v>1.01</v>
      </c>
    </row>
    <row r="25" spans="1:8" x14ac:dyDescent="0.2">
      <c r="B25" s="2"/>
      <c r="C25" s="2"/>
      <c r="G25" s="4">
        <v>0.95</v>
      </c>
      <c r="H25" s="4">
        <v>1</v>
      </c>
    </row>
    <row r="26" spans="1:8" x14ac:dyDescent="0.2">
      <c r="B26" s="2"/>
      <c r="C26" s="2"/>
      <c r="G26" s="4">
        <v>1</v>
      </c>
      <c r="H26" s="4">
        <v>0</v>
      </c>
    </row>
    <row r="27" spans="1:8" x14ac:dyDescent="0.2">
      <c r="B27" s="2"/>
      <c r="C27" s="2"/>
    </row>
    <row r="28" spans="1:8" x14ac:dyDescent="0.2">
      <c r="B28" s="2"/>
      <c r="C28" s="2"/>
      <c r="G28" s="548" t="b">
        <f>IF(C12="Yes",TRUE,FALSE)</f>
        <v>0</v>
      </c>
      <c r="H28" s="36" t="s">
        <v>491</v>
      </c>
    </row>
    <row r="29" spans="1:8" x14ac:dyDescent="0.2">
      <c r="B29" s="2"/>
      <c r="C29" s="2"/>
      <c r="G29" s="36"/>
      <c r="H29" s="36" t="s">
        <v>492</v>
      </c>
    </row>
    <row r="30" spans="1:8" x14ac:dyDescent="0.2">
      <c r="B30" s="2"/>
      <c r="C30" s="2"/>
      <c r="H30" s="36"/>
    </row>
    <row r="31" spans="1:8" x14ac:dyDescent="0.2">
      <c r="A31" s="9"/>
      <c r="B31" s="2"/>
      <c r="C31" s="2"/>
    </row>
    <row r="32" spans="1:8" x14ac:dyDescent="0.2">
      <c r="A32" s="9"/>
      <c r="B32" s="2"/>
      <c r="C32" s="2"/>
    </row>
    <row r="33" spans="1:3" x14ac:dyDescent="0.2">
      <c r="A33" s="9"/>
      <c r="B33" s="2"/>
      <c r="C33" s="2"/>
    </row>
    <row r="34" spans="1:3" x14ac:dyDescent="0.2">
      <c r="B34" s="2"/>
      <c r="C34" s="2"/>
    </row>
    <row r="35" spans="1:3" x14ac:dyDescent="0.2">
      <c r="B35" s="2"/>
      <c r="C35" s="2"/>
    </row>
    <row r="36" spans="1:3" x14ac:dyDescent="0.2">
      <c r="B36" s="2"/>
      <c r="C36" s="2"/>
    </row>
    <row r="37" spans="1:3" x14ac:dyDescent="0.2">
      <c r="B37" s="2"/>
      <c r="C37" s="2"/>
    </row>
    <row r="38" spans="1:3" x14ac:dyDescent="0.2">
      <c r="B38" s="2"/>
      <c r="C38" s="2"/>
    </row>
  </sheetData>
  <sheetProtection sheet="1" objects="1" scenarios="1"/>
  <mergeCells count="3">
    <mergeCell ref="A1:E1"/>
    <mergeCell ref="A14:E14"/>
    <mergeCell ref="A16:E16"/>
  </mergeCells>
  <phoneticPr fontId="0" type="noConversion"/>
  <dataValidations count="1">
    <dataValidation type="list" allowBlank="1" showErrorMessage="1" prompt="Defaults to size adjustment factor: to override factor, select yes" sqref="C12" xr:uid="{C3A32C83-F32C-443D-AC1A-06B40F57DFA8}">
      <formula1>$H$28:$H$29</formula1>
    </dataValidation>
  </dataValidations>
  <pageMargins left="0.5" right="0.25" top="1.5" bottom="1" header="0.5" footer="0.5"/>
  <pageSetup orientation="portrait" r:id="rId1"/>
  <headerFooter alignWithMargins="0">
    <oddHeader>&amp;C&amp;"Palatino,Bold"&amp;14Alaska Dept. of Education &amp;&amp; Early Development&amp;"Arial,Regular"&amp;10
&amp;"Palatino,Regular"&amp;12Program Demand Cost Model for Alaskan Schools
23rd Edition April 2024&amp;"Arial,Regular"&amp;10
&amp;"Palatino,Bold"&amp;12New Construction/Renovation Work</oddHeader>
    <oddFooter>&amp;L&amp;G&amp;RPage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8</vt:i4>
      </vt:variant>
    </vt:vector>
  </HeadingPairs>
  <TitlesOfParts>
    <vt:vector size="30" baseType="lpstr">
      <vt:lpstr>Instructions</vt:lpstr>
      <vt:lpstr>Project Summary</vt:lpstr>
      <vt:lpstr>1.00 Instructional Resource</vt:lpstr>
      <vt:lpstr>2.00 General Support Supplement</vt:lpstr>
      <vt:lpstr>3.00 Special Requirements</vt:lpstr>
      <vt:lpstr>4.00 Site Work</vt:lpstr>
      <vt:lpstr>5.00 General Requirements</vt:lpstr>
      <vt:lpstr>6.00 Geographic Cost Factor</vt:lpstr>
      <vt:lpstr>7.00 Size Factor</vt:lpstr>
      <vt:lpstr>8.00 Contingencies</vt:lpstr>
      <vt:lpstr>9.00 Project Overhead and Other</vt:lpstr>
      <vt:lpstr>11.00 Renovation</vt:lpstr>
      <vt:lpstr>12.00 Hazmat Removal</vt:lpstr>
      <vt:lpstr>13.00 General Requirements</vt:lpstr>
      <vt:lpstr>14.00 Geographic Factor</vt:lpstr>
      <vt:lpstr>15.00 Dollar Adjustment Factor</vt:lpstr>
      <vt:lpstr>16.00 Contingencies</vt:lpstr>
      <vt:lpstr>17.00 Project Overhead</vt:lpstr>
      <vt:lpstr>General Summary</vt:lpstr>
      <vt:lpstr>Notes</vt:lpstr>
      <vt:lpstr>Location Table</vt:lpstr>
      <vt:lpstr>GACF Table</vt:lpstr>
      <vt:lpstr>'11.00 Renovation'!Print_Titles</vt:lpstr>
      <vt:lpstr>'12.00 Hazmat Removal'!Print_Titles</vt:lpstr>
      <vt:lpstr>'4.00 Site Work'!Print_Titles</vt:lpstr>
      <vt:lpstr>'GACF Table'!Print_Titles</vt:lpstr>
      <vt:lpstr>'General Summary'!Print_Titles</vt:lpstr>
      <vt:lpstr>Instructions!Print_Titles</vt:lpstr>
      <vt:lpstr>'Location Table'!Print_Titles</vt:lpstr>
      <vt:lpstr>Notes!Print_Titles</vt:lpstr>
    </vt:vector>
  </TitlesOfParts>
  <Company>HMS,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Loudon</dc:creator>
  <cp:lastModifiedBy>Watts, Alex C (EED)</cp:lastModifiedBy>
  <cp:lastPrinted>2024-04-26T15:56:35Z</cp:lastPrinted>
  <dcterms:created xsi:type="dcterms:W3CDTF">2010-03-06T00:34:03Z</dcterms:created>
  <dcterms:modified xsi:type="dcterms:W3CDTF">2024-04-30T20:00:25Z</dcterms:modified>
</cp:coreProperties>
</file>