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/>
  <mc:AlternateContent xmlns:mc="http://schemas.openxmlformats.org/markup-compatibility/2006">
    <mc:Choice Requires="x15">
      <x15ac:absPath xmlns:x15ac="http://schemas.microsoft.com/office/spreadsheetml/2010/11/ac" url="C:\Users\pmjohnson\Desktop\PDF Staging\"/>
    </mc:Choice>
  </mc:AlternateContent>
  <xr:revisionPtr revIDLastSave="0" documentId="8_{0DAC127D-C7B6-4993-9697-E5FEDDA1817D}" xr6:coauthVersionLast="47" xr6:coauthVersionMax="47" xr10:uidLastSave="{00000000-0000-0000-0000-000000000000}"/>
  <bookViews>
    <workbookView xWindow="-108" yWindow="-108" windowWidth="23256" windowHeight="12576" tabRatio="756" xr2:uid="{00000000-000D-0000-FFFF-FFFF00000000}"/>
  </bookViews>
  <sheets>
    <sheet name="2023 Disparity (p.1-3)" sheetId="1" r:id="rId1"/>
    <sheet name="ATTACHMENT A Adj State Owes " sheetId="3" r:id="rId2"/>
    <sheet name="Attachment B Audited Local Adj." sheetId="2" r:id="rId3"/>
    <sheet name="Attachment C Special Cost Diff." sheetId="6" r:id="rId4"/>
  </sheets>
  <externalReferences>
    <externalReference r:id="rId5"/>
  </externalReferences>
  <definedNames>
    <definedName name="_xlnm._FilterDatabase" localSheetId="0" hidden="1">'2023 Disparity (p.1-3)'!$A$10:$W$63</definedName>
    <definedName name="bb">'[1]2021 Disparity (p.1-3)'!#REF!</definedName>
    <definedName name="CB">'2023 Disparity (p.1-3)'!#REF!</definedName>
    <definedName name="_xlnm.Print_Area" localSheetId="0">'2023 Disparity (p.1-3)'!$A$1:$X$69</definedName>
    <definedName name="_xlnm.Print_Area" localSheetId="1">'ATTACHMENT A Adj State Owes '!$A$1:$E$64</definedName>
    <definedName name="_xlnm.Print_Area" localSheetId="2">'Attachment B Audited Local Adj.'!$A$1:$E$63</definedName>
    <definedName name="_xlnm.Print_Area" localSheetId="3">'Attachment C Special Cost Diff.'!$A$1:$J$60</definedName>
    <definedName name="_xlnm.Print_Titles" localSheetId="0">'2023 Disparity (p.1-3)'!$A:$A</definedName>
    <definedName name="REAA">'2023 Disparity (p.1-3)'!$S$65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8" i="1" l="1"/>
  <c r="D6" i="6" l="1"/>
  <c r="F6" i="6" l="1"/>
  <c r="E6" i="6"/>
  <c r="I60" i="6"/>
  <c r="C60" i="6"/>
  <c r="B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E13" i="6" l="1"/>
  <c r="F13" i="6"/>
  <c r="F17" i="6"/>
  <c r="E17" i="6"/>
  <c r="F25" i="6"/>
  <c r="E25" i="6"/>
  <c r="F33" i="6"/>
  <c r="E33" i="6"/>
  <c r="F41" i="6"/>
  <c r="E41" i="6"/>
  <c r="F49" i="6"/>
  <c r="E49" i="6"/>
  <c r="F57" i="6"/>
  <c r="E57" i="6"/>
  <c r="F29" i="6"/>
  <c r="E29" i="6"/>
  <c r="E10" i="6"/>
  <c r="F10" i="6"/>
  <c r="E18" i="6"/>
  <c r="F18" i="6"/>
  <c r="E26" i="6"/>
  <c r="F26" i="6"/>
  <c r="E34" i="6"/>
  <c r="F34" i="6"/>
  <c r="E42" i="6"/>
  <c r="F42" i="6"/>
  <c r="E50" i="6"/>
  <c r="F50" i="6"/>
  <c r="E58" i="6"/>
  <c r="F58" i="6"/>
  <c r="F9" i="6"/>
  <c r="E9" i="6"/>
  <c r="E11" i="6"/>
  <c r="F11" i="6"/>
  <c r="E19" i="6"/>
  <c r="F19" i="6"/>
  <c r="E27" i="6"/>
  <c r="F27" i="6"/>
  <c r="E35" i="6"/>
  <c r="F35" i="6"/>
  <c r="E43" i="6"/>
  <c r="F43" i="6"/>
  <c r="E51" i="6"/>
  <c r="F51" i="6"/>
  <c r="E59" i="6"/>
  <c r="F59" i="6"/>
  <c r="E12" i="6"/>
  <c r="F12" i="6"/>
  <c r="E20" i="6"/>
  <c r="F20" i="6"/>
  <c r="E28" i="6"/>
  <c r="F28" i="6"/>
  <c r="E36" i="6"/>
  <c r="F36" i="6"/>
  <c r="E44" i="6"/>
  <c r="F44" i="6"/>
  <c r="E52" i="6"/>
  <c r="F52" i="6"/>
  <c r="F21" i="6"/>
  <c r="E21" i="6"/>
  <c r="F37" i="6"/>
  <c r="E37" i="6"/>
  <c r="F45" i="6"/>
  <c r="E45" i="6"/>
  <c r="E53" i="6"/>
  <c r="F53" i="6"/>
  <c r="E14" i="6"/>
  <c r="F14" i="6"/>
  <c r="E38" i="6"/>
  <c r="F38" i="6"/>
  <c r="E46" i="6"/>
  <c r="F46" i="6"/>
  <c r="E54" i="6"/>
  <c r="F54" i="6"/>
  <c r="E22" i="6"/>
  <c r="F22" i="6"/>
  <c r="E30" i="6"/>
  <c r="F30" i="6"/>
  <c r="E7" i="6"/>
  <c r="F7" i="6"/>
  <c r="E15" i="6"/>
  <c r="F15" i="6"/>
  <c r="E23" i="6"/>
  <c r="F23" i="6"/>
  <c r="E31" i="6"/>
  <c r="F31" i="6"/>
  <c r="E39" i="6"/>
  <c r="F39" i="6"/>
  <c r="E47" i="6"/>
  <c r="F47" i="6"/>
  <c r="E55" i="6"/>
  <c r="F55" i="6"/>
  <c r="F8" i="6"/>
  <c r="E8" i="6"/>
  <c r="F16" i="6"/>
  <c r="E16" i="6"/>
  <c r="F24" i="6"/>
  <c r="E24" i="6"/>
  <c r="F32" i="6"/>
  <c r="E32" i="6"/>
  <c r="F40" i="6"/>
  <c r="E40" i="6"/>
  <c r="F48" i="6"/>
  <c r="E48" i="6"/>
  <c r="F56" i="6"/>
  <c r="E56" i="6"/>
  <c r="H25" i="6"/>
  <c r="H22" i="6"/>
  <c r="H32" i="6"/>
  <c r="H6" i="6"/>
  <c r="J6" i="6" s="1"/>
  <c r="H9" i="6"/>
  <c r="H11" i="6"/>
  <c r="H23" i="6"/>
  <c r="H29" i="6"/>
  <c r="H45" i="6"/>
  <c r="H55" i="6"/>
  <c r="H20" i="6"/>
  <c r="H26" i="6"/>
  <c r="H39" i="6"/>
  <c r="H42" i="6"/>
  <c r="H49" i="6"/>
  <c r="H59" i="6"/>
  <c r="H15" i="6"/>
  <c r="H24" i="6"/>
  <c r="H30" i="6"/>
  <c r="H33" i="6"/>
  <c r="H36" i="6"/>
  <c r="H46" i="6"/>
  <c r="H52" i="6"/>
  <c r="H56" i="6"/>
  <c r="H7" i="6"/>
  <c r="H12" i="6"/>
  <c r="H21" i="6"/>
  <c r="H27" i="6"/>
  <c r="H40" i="6"/>
  <c r="H43" i="6"/>
  <c r="H10" i="6"/>
  <c r="H16" i="6"/>
  <c r="H37" i="6"/>
  <c r="H47" i="6"/>
  <c r="H50" i="6"/>
  <c r="H53" i="6"/>
  <c r="H57" i="6"/>
  <c r="H13" i="6"/>
  <c r="H31" i="6"/>
  <c r="H34" i="6"/>
  <c r="H19" i="6"/>
  <c r="H28" i="6"/>
  <c r="H38" i="6"/>
  <c r="H41" i="6"/>
  <c r="J41" i="6" s="1"/>
  <c r="T10" i="1" s="1"/>
  <c r="H44" i="6"/>
  <c r="H48" i="6"/>
  <c r="H54" i="6"/>
  <c r="H14" i="6"/>
  <c r="H17" i="6"/>
  <c r="H35" i="6"/>
  <c r="H51" i="6"/>
  <c r="H58" i="6"/>
  <c r="H18" i="6"/>
  <c r="D60" i="6"/>
  <c r="H8" i="6"/>
  <c r="J51" i="6" l="1"/>
  <c r="J10" i="6"/>
  <c r="T30" i="1" s="1"/>
  <c r="J25" i="6"/>
  <c r="T39" i="1" s="1"/>
  <c r="T33" i="1"/>
  <c r="J31" i="6"/>
  <c r="T46" i="1" s="1"/>
  <c r="J47" i="6"/>
  <c r="T34" i="1" s="1"/>
  <c r="J49" i="6"/>
  <c r="T22" i="1" s="1"/>
  <c r="J7" i="6"/>
  <c r="T11" i="1" s="1"/>
  <c r="J24" i="6"/>
  <c r="T44" i="1" s="1"/>
  <c r="J56" i="6"/>
  <c r="T49" i="1" s="1"/>
  <c r="J50" i="6"/>
  <c r="T50" i="1" s="1"/>
  <c r="J39" i="6"/>
  <c r="T24" i="1" s="1"/>
  <c r="J33" i="6"/>
  <c r="T35" i="1" s="1"/>
  <c r="J32" i="6"/>
  <c r="T54" i="1" s="1"/>
  <c r="J23" i="6"/>
  <c r="T53" i="1" s="1"/>
  <c r="J34" i="6"/>
  <c r="T29" i="1" s="1"/>
  <c r="J26" i="6"/>
  <c r="T23" i="1" s="1"/>
  <c r="J21" i="6"/>
  <c r="T57" i="1" s="1"/>
  <c r="J57" i="6"/>
  <c r="T18" i="1" s="1"/>
  <c r="J29" i="6"/>
  <c r="T60" i="1" s="1"/>
  <c r="H60" i="6"/>
  <c r="G60" i="6"/>
  <c r="J40" i="6"/>
  <c r="T41" i="1" s="1"/>
  <c r="J9" i="6"/>
  <c r="T47" i="1" s="1"/>
  <c r="J11" i="6"/>
  <c r="T31" i="1" s="1"/>
  <c r="J36" i="6"/>
  <c r="T61" i="1" s="1"/>
  <c r="J53" i="6"/>
  <c r="T14" i="1" s="1"/>
  <c r="J16" i="6"/>
  <c r="T37" i="1" s="1"/>
  <c r="J42" i="6"/>
  <c r="T38" i="1" s="1"/>
  <c r="T63" i="1"/>
  <c r="J20" i="6"/>
  <c r="T56" i="1" s="1"/>
  <c r="J17" i="6"/>
  <c r="T62" i="1" s="1"/>
  <c r="J18" i="6"/>
  <c r="T51" i="1" s="1"/>
  <c r="J15" i="6"/>
  <c r="T28" i="1" s="1"/>
  <c r="J27" i="6"/>
  <c r="T43" i="1" s="1"/>
  <c r="J55" i="6"/>
  <c r="T21" i="1" s="1"/>
  <c r="J38" i="6"/>
  <c r="T55" i="1" s="1"/>
  <c r="J37" i="6"/>
  <c r="T58" i="1" s="1"/>
  <c r="J30" i="6"/>
  <c r="T48" i="1" s="1"/>
  <c r="J59" i="6"/>
  <c r="T40" i="1" s="1"/>
  <c r="J54" i="6"/>
  <c r="T42" i="1" s="1"/>
  <c r="J22" i="6"/>
  <c r="T13" i="1" s="1"/>
  <c r="J58" i="6"/>
  <c r="T52" i="1" s="1"/>
  <c r="F60" i="6"/>
  <c r="J48" i="6"/>
  <c r="T17" i="1" s="1"/>
  <c r="J35" i="6"/>
  <c r="T19" i="1" s="1"/>
  <c r="J45" i="6"/>
  <c r="T32" i="1" s="1"/>
  <c r="J28" i="6"/>
  <c r="T36" i="1" s="1"/>
  <c r="J13" i="6"/>
  <c r="T25" i="1" s="1"/>
  <c r="J19" i="6"/>
  <c r="T20" i="1" s="1"/>
  <c r="J44" i="6"/>
  <c r="T59" i="1" s="1"/>
  <c r="J43" i="6"/>
  <c r="T16" i="1" s="1"/>
  <c r="J12" i="6"/>
  <c r="T12" i="1" s="1"/>
  <c r="J8" i="6"/>
  <c r="T26" i="1" s="1"/>
  <c r="J52" i="6"/>
  <c r="T27" i="1" s="1"/>
  <c r="E60" i="6"/>
  <c r="J46" i="6"/>
  <c r="T45" i="1" s="1"/>
  <c r="J14" i="6"/>
  <c r="T15" i="1" s="1"/>
  <c r="J60" i="6" l="1"/>
  <c r="P43" i="1" l="1"/>
  <c r="P47" i="1"/>
  <c r="V65" i="1" l="1"/>
  <c r="Q65" i="1"/>
  <c r="R65" i="1"/>
  <c r="L65" i="1"/>
  <c r="M65" i="1"/>
  <c r="N65" i="1"/>
  <c r="P65" i="1"/>
  <c r="G65" i="1"/>
  <c r="H65" i="1"/>
  <c r="I65" i="1"/>
  <c r="J65" i="1"/>
  <c r="D65" i="1"/>
  <c r="E65" i="1"/>
  <c r="B65" i="1"/>
  <c r="K11" i="1" l="1"/>
  <c r="K26" i="1"/>
  <c r="K47" i="1"/>
  <c r="K30" i="1"/>
  <c r="K31" i="1"/>
  <c r="K12" i="1"/>
  <c r="K25" i="1"/>
  <c r="K15" i="1"/>
  <c r="K28" i="1"/>
  <c r="K37" i="1"/>
  <c r="K62" i="1"/>
  <c r="K51" i="1"/>
  <c r="K20" i="1"/>
  <c r="K56" i="1"/>
  <c r="K57" i="1"/>
  <c r="K13" i="1"/>
  <c r="K53" i="1"/>
  <c r="K44" i="1"/>
  <c r="K39" i="1"/>
  <c r="K23" i="1"/>
  <c r="K43" i="1"/>
  <c r="K36" i="1"/>
  <c r="K60" i="1"/>
  <c r="K48" i="1"/>
  <c r="K46" i="1"/>
  <c r="K54" i="1"/>
  <c r="K35" i="1"/>
  <c r="K29" i="1"/>
  <c r="K19" i="1"/>
  <c r="K61" i="1"/>
  <c r="K58" i="1"/>
  <c r="K55" i="1"/>
  <c r="K24" i="1"/>
  <c r="K41" i="1"/>
  <c r="K10" i="1"/>
  <c r="K38" i="1"/>
  <c r="K16" i="1"/>
  <c r="K59" i="1"/>
  <c r="K32" i="1"/>
  <c r="K45" i="1"/>
  <c r="K34" i="1"/>
  <c r="K17" i="1"/>
  <c r="K22" i="1"/>
  <c r="K50" i="1"/>
  <c r="K63" i="1"/>
  <c r="K27" i="1"/>
  <c r="K14" i="1"/>
  <c r="K42" i="1"/>
  <c r="K21" i="1"/>
  <c r="K49" i="1"/>
  <c r="K18" i="1"/>
  <c r="K52" i="1"/>
  <c r="K40" i="1"/>
  <c r="K33" i="1"/>
  <c r="K65" i="1" l="1"/>
  <c r="B63" i="2"/>
  <c r="C64" i="3"/>
  <c r="D42" i="3"/>
  <c r="E42" i="3" s="1"/>
  <c r="D45" i="3"/>
  <c r="E45" i="3" s="1"/>
  <c r="D33" i="3"/>
  <c r="E33" i="3" s="1"/>
  <c r="C32" i="2" s="1"/>
  <c r="D17" i="3"/>
  <c r="E17" i="3" s="1"/>
  <c r="C16" i="2" s="1"/>
  <c r="D57" i="3"/>
  <c r="E57" i="3" s="1"/>
  <c r="C56" i="2" s="1"/>
  <c r="D15" i="3"/>
  <c r="E15" i="3" s="1"/>
  <c r="C14" i="2" s="1"/>
  <c r="D58" i="3"/>
  <c r="E58" i="3" s="1"/>
  <c r="D36" i="3"/>
  <c r="E36" i="3" s="1"/>
  <c r="D25" i="3"/>
  <c r="E25" i="3" s="1"/>
  <c r="C24" i="2" s="1"/>
  <c r="D53" i="3"/>
  <c r="D56" i="3"/>
  <c r="E56" i="3" s="1"/>
  <c r="C55" i="2" s="1"/>
  <c r="D18" i="3"/>
  <c r="E18" i="3" s="1"/>
  <c r="C17" i="2" s="1"/>
  <c r="D13" i="3"/>
  <c r="E13" i="3" s="1"/>
  <c r="C12" i="2" s="1"/>
  <c r="D39" i="3"/>
  <c r="E39" i="3" s="1"/>
  <c r="C38" i="2" s="1"/>
  <c r="D54" i="3"/>
  <c r="E54" i="3" s="1"/>
  <c r="D60" i="3"/>
  <c r="E60" i="3" s="1"/>
  <c r="C59" i="2" s="1"/>
  <c r="D61" i="3"/>
  <c r="E61" i="3" s="1"/>
  <c r="C60" i="2" s="1"/>
  <c r="D59" i="3"/>
  <c r="E59" i="3" s="1"/>
  <c r="D12" i="3"/>
  <c r="E12" i="3" s="1"/>
  <c r="C11" i="2" s="1"/>
  <c r="D32" i="3"/>
  <c r="E32" i="3" s="1"/>
  <c r="C31" i="2" s="1"/>
  <c r="D52" i="3"/>
  <c r="E52" i="3" s="1"/>
  <c r="C51" i="2" s="1"/>
  <c r="D40" i="3"/>
  <c r="E40" i="3" s="1"/>
  <c r="C39" i="2" s="1"/>
  <c r="D19" i="3"/>
  <c r="E19" i="3" s="1"/>
  <c r="C18" i="2" s="1"/>
  <c r="D16" i="3"/>
  <c r="E16" i="3" s="1"/>
  <c r="C15" i="2" s="1"/>
  <c r="D55" i="3"/>
  <c r="E55" i="3" s="1"/>
  <c r="C54" i="2" s="1"/>
  <c r="D44" i="3"/>
  <c r="E44" i="3" s="1"/>
  <c r="C43" i="2" s="1"/>
  <c r="D46" i="3"/>
  <c r="E46" i="3" s="1"/>
  <c r="C45" i="2" s="1"/>
  <c r="D51" i="3"/>
  <c r="E51" i="3" s="1"/>
  <c r="C50" i="2" s="1"/>
  <c r="D11" i="3"/>
  <c r="E11" i="3" s="1"/>
  <c r="C10" i="2" s="1"/>
  <c r="D27" i="3"/>
  <c r="E27" i="3" s="1"/>
  <c r="C26" i="2" s="1"/>
  <c r="D28" i="3"/>
  <c r="E28" i="3"/>
  <c r="C27" i="2" s="1"/>
  <c r="D30" i="3"/>
  <c r="E30" i="3" s="1"/>
  <c r="C29" i="2" s="1"/>
  <c r="D38" i="3"/>
  <c r="E38" i="3" s="1"/>
  <c r="C37" i="2" s="1"/>
  <c r="D26" i="3"/>
  <c r="E26" i="3" s="1"/>
  <c r="D35" i="3"/>
  <c r="E35" i="3" s="1"/>
  <c r="C34" i="2" s="1"/>
  <c r="D20" i="3"/>
  <c r="E20" i="3" s="1"/>
  <c r="D41" i="3"/>
  <c r="E41" i="3" s="1"/>
  <c r="C40" i="2" s="1"/>
  <c r="D50" i="3"/>
  <c r="E50" i="3" s="1"/>
  <c r="C49" i="2" s="1"/>
  <c r="D34" i="3"/>
  <c r="E34" i="3" s="1"/>
  <c r="C33" i="2" s="1"/>
  <c r="D29" i="3"/>
  <c r="E29" i="3" s="1"/>
  <c r="C28" i="2" s="1"/>
  <c r="D31" i="3"/>
  <c r="E31" i="3" s="1"/>
  <c r="C30" i="2" s="1"/>
  <c r="D24" i="3"/>
  <c r="E24" i="3" s="1"/>
  <c r="C23" i="2" s="1"/>
  <c r="D22" i="3"/>
  <c r="E22" i="3" s="1"/>
  <c r="C21" i="2" s="1"/>
  <c r="D47" i="3"/>
  <c r="E47" i="3" s="1"/>
  <c r="C46" i="2" s="1"/>
  <c r="D10" i="3"/>
  <c r="E10" i="3" s="1"/>
  <c r="C9" i="2" s="1"/>
  <c r="D14" i="3"/>
  <c r="E14" i="3" s="1"/>
  <c r="C13" i="2" s="1"/>
  <c r="D23" i="3"/>
  <c r="E23" i="3" s="1"/>
  <c r="C22" i="2" s="1"/>
  <c r="D43" i="3"/>
  <c r="E43" i="3" s="1"/>
  <c r="C42" i="2" s="1"/>
  <c r="D37" i="3"/>
  <c r="E37" i="3" s="1"/>
  <c r="C36" i="2" s="1"/>
  <c r="D9" i="3"/>
  <c r="E9" i="3" s="1"/>
  <c r="C8" i="2" s="1"/>
  <c r="D48" i="3"/>
  <c r="E48" i="3" s="1"/>
  <c r="C47" i="2" s="1"/>
  <c r="D49" i="3"/>
  <c r="E49" i="3" s="1"/>
  <c r="C48" i="2" s="1"/>
  <c r="D21" i="3"/>
  <c r="E21" i="3" s="1"/>
  <c r="C20" i="2" s="1"/>
  <c r="D62" i="3"/>
  <c r="E62" i="3" s="1"/>
  <c r="C61" i="2" s="1"/>
  <c r="B64" i="3"/>
  <c r="E53" i="3" l="1"/>
  <c r="C52" i="2" s="1"/>
  <c r="C19" i="2"/>
  <c r="D19" i="2" s="1"/>
  <c r="O62" i="1" s="1"/>
  <c r="C25" i="2"/>
  <c r="D25" i="2" s="1"/>
  <c r="O53" i="1" s="1"/>
  <c r="C58" i="2"/>
  <c r="C49" i="1" s="1"/>
  <c r="F49" i="1" s="1"/>
  <c r="C35" i="2"/>
  <c r="C35" i="1" s="1"/>
  <c r="F35" i="1" s="1"/>
  <c r="C41" i="2"/>
  <c r="C24" i="1" s="1"/>
  <c r="F24" i="1" s="1"/>
  <c r="C44" i="2"/>
  <c r="C38" i="1" s="1"/>
  <c r="F38" i="1" s="1"/>
  <c r="C53" i="2"/>
  <c r="C63" i="1" s="1"/>
  <c r="F63" i="1" s="1"/>
  <c r="C57" i="2"/>
  <c r="D57" i="2" s="1"/>
  <c r="O21" i="1" s="1"/>
  <c r="D16" i="2"/>
  <c r="O15" i="1" s="1"/>
  <c r="C15" i="1"/>
  <c r="F15" i="1" s="1"/>
  <c r="C40" i="1"/>
  <c r="F40" i="1" s="1"/>
  <c r="D61" i="2"/>
  <c r="O40" i="1" s="1"/>
  <c r="D64" i="3"/>
  <c r="D31" i="2"/>
  <c r="O60" i="1" s="1"/>
  <c r="C60" i="1"/>
  <c r="F60" i="1" s="1"/>
  <c r="C51" i="1"/>
  <c r="F51" i="1" s="1"/>
  <c r="D20" i="2"/>
  <c r="O51" i="1" s="1"/>
  <c r="D28" i="2"/>
  <c r="O23" i="1" s="1"/>
  <c r="C23" i="1"/>
  <c r="F23" i="1" s="1"/>
  <c r="D15" i="2"/>
  <c r="O25" i="1" s="1"/>
  <c r="C25" i="1"/>
  <c r="F25" i="1" s="1"/>
  <c r="D11" i="2"/>
  <c r="O47" i="1" s="1"/>
  <c r="C47" i="1"/>
  <c r="F47" i="1" s="1"/>
  <c r="C18" i="1"/>
  <c r="F18" i="1" s="1"/>
  <c r="D59" i="2"/>
  <c r="O18" i="1" s="1"/>
  <c r="D36" i="2"/>
  <c r="O29" i="1" s="1"/>
  <c r="C29" i="1"/>
  <c r="F29" i="1" s="1"/>
  <c r="D27" i="2"/>
  <c r="O39" i="1" s="1"/>
  <c r="C39" i="1"/>
  <c r="F39" i="1" s="1"/>
  <c r="C44" i="1"/>
  <c r="F44" i="1" s="1"/>
  <c r="D26" i="2"/>
  <c r="O44" i="1" s="1"/>
  <c r="D42" i="2"/>
  <c r="O41" i="1" s="1"/>
  <c r="C41" i="1"/>
  <c r="F41" i="1" s="1"/>
  <c r="D10" i="2"/>
  <c r="O26" i="1" s="1"/>
  <c r="C26" i="1"/>
  <c r="F26" i="1" s="1"/>
  <c r="C37" i="1"/>
  <c r="F37" i="1" s="1"/>
  <c r="D18" i="2"/>
  <c r="O37" i="1" s="1"/>
  <c r="C12" i="1"/>
  <c r="F12" i="1" s="1"/>
  <c r="D14" i="2"/>
  <c r="O12" i="1" s="1"/>
  <c r="C52" i="1"/>
  <c r="F52" i="1" s="1"/>
  <c r="D60" i="2"/>
  <c r="O52" i="1" s="1"/>
  <c r="D33" i="2"/>
  <c r="O46" i="1" s="1"/>
  <c r="C46" i="1"/>
  <c r="F46" i="1" s="1"/>
  <c r="D48" i="2"/>
  <c r="O45" i="1" s="1"/>
  <c r="C45" i="1"/>
  <c r="F45" i="1" s="1"/>
  <c r="D46" i="2"/>
  <c r="O59" i="1" s="1"/>
  <c r="C59" i="1"/>
  <c r="F59" i="1" s="1"/>
  <c r="D49" i="2"/>
  <c r="O34" i="1" s="1"/>
  <c r="C34" i="1"/>
  <c r="F34" i="1" s="1"/>
  <c r="D40" i="2"/>
  <c r="O55" i="1" s="1"/>
  <c r="C55" i="1"/>
  <c r="F55" i="1" s="1"/>
  <c r="D37" i="2"/>
  <c r="O19" i="1" s="1"/>
  <c r="C19" i="1"/>
  <c r="F19" i="1" s="1"/>
  <c r="C17" i="1"/>
  <c r="F17" i="1" s="1"/>
  <c r="D50" i="2"/>
  <c r="O17" i="1" s="1"/>
  <c r="C61" i="1"/>
  <c r="F61" i="1" s="1"/>
  <c r="D38" i="2"/>
  <c r="O61" i="1" s="1"/>
  <c r="C13" i="1"/>
  <c r="F13" i="1" s="1"/>
  <c r="D24" i="2"/>
  <c r="O13" i="1" s="1"/>
  <c r="D56" i="2"/>
  <c r="O42" i="1" s="1"/>
  <c r="C42" i="1"/>
  <c r="F42" i="1" s="1"/>
  <c r="C36" i="1"/>
  <c r="F36" i="1" s="1"/>
  <c r="D30" i="2"/>
  <c r="O36" i="1" s="1"/>
  <c r="C16" i="1"/>
  <c r="F16" i="1" s="1"/>
  <c r="D45" i="2"/>
  <c r="O16" i="1" s="1"/>
  <c r="D12" i="2"/>
  <c r="O30" i="1" s="1"/>
  <c r="C30" i="1"/>
  <c r="F30" i="1" s="1"/>
  <c r="C54" i="1"/>
  <c r="F54" i="1" s="1"/>
  <c r="D34" i="2"/>
  <c r="O54" i="1" s="1"/>
  <c r="D32" i="2"/>
  <c r="O48" i="1" s="1"/>
  <c r="C48" i="1"/>
  <c r="F48" i="1" s="1"/>
  <c r="D22" i="2"/>
  <c r="O56" i="1" s="1"/>
  <c r="C56" i="1"/>
  <c r="F56" i="1" s="1"/>
  <c r="D39" i="2"/>
  <c r="O58" i="1" s="1"/>
  <c r="C58" i="1"/>
  <c r="F58" i="1" s="1"/>
  <c r="D29" i="2"/>
  <c r="O43" i="1" s="1"/>
  <c r="C43" i="1"/>
  <c r="F43" i="1" s="1"/>
  <c r="D43" i="2"/>
  <c r="O10" i="1" s="1"/>
  <c r="C10" i="1"/>
  <c r="D9" i="2"/>
  <c r="O11" i="1" s="1"/>
  <c r="C11" i="1"/>
  <c r="F11" i="1" s="1"/>
  <c r="C14" i="1"/>
  <c r="F14" i="1" s="1"/>
  <c r="D55" i="2"/>
  <c r="O14" i="1" s="1"/>
  <c r="C32" i="1"/>
  <c r="F32" i="1" s="1"/>
  <c r="D47" i="2"/>
  <c r="O32" i="1" s="1"/>
  <c r="C20" i="1"/>
  <c r="F20" i="1" s="1"/>
  <c r="D21" i="2"/>
  <c r="O20" i="1" s="1"/>
  <c r="E64" i="3"/>
  <c r="C31" i="1"/>
  <c r="F31" i="1" s="1"/>
  <c r="D13" i="2"/>
  <c r="O31" i="1" s="1"/>
  <c r="C57" i="1"/>
  <c r="F57" i="1" s="1"/>
  <c r="D23" i="2"/>
  <c r="O57" i="1" s="1"/>
  <c r="D54" i="2"/>
  <c r="O27" i="1" s="1"/>
  <c r="C27" i="1"/>
  <c r="F27" i="1" s="1"/>
  <c r="C22" i="1"/>
  <c r="F22" i="1" s="1"/>
  <c r="D51" i="2"/>
  <c r="O22" i="1" s="1"/>
  <c r="C28" i="1"/>
  <c r="F28" i="1" s="1"/>
  <c r="D17" i="2"/>
  <c r="O28" i="1" s="1"/>
  <c r="C53" i="1"/>
  <c r="F53" i="1" s="1"/>
  <c r="C21" i="1"/>
  <c r="F21" i="1" s="1"/>
  <c r="C62" i="1"/>
  <c r="F62" i="1" s="1"/>
  <c r="D41" i="2"/>
  <c r="O24" i="1" s="1"/>
  <c r="D35" i="2"/>
  <c r="O35" i="1" s="1"/>
  <c r="C50" i="1" l="1"/>
  <c r="F50" i="1" s="1"/>
  <c r="D52" i="2"/>
  <c r="O50" i="1" s="1"/>
  <c r="D44" i="2"/>
  <c r="O38" i="1" s="1"/>
  <c r="S38" i="1" s="1"/>
  <c r="S35" i="1"/>
  <c r="S40" i="1"/>
  <c r="S21" i="1"/>
  <c r="S62" i="1"/>
  <c r="D53" i="2"/>
  <c r="O63" i="1" s="1"/>
  <c r="S63" i="1" s="1"/>
  <c r="D58" i="2"/>
  <c r="O49" i="1" s="1"/>
  <c r="S49" i="1" s="1"/>
  <c r="S24" i="1"/>
  <c r="U24" i="1" s="1"/>
  <c r="W24" i="1" s="1"/>
  <c r="S53" i="1"/>
  <c r="S28" i="1"/>
  <c r="S31" i="1"/>
  <c r="S50" i="1"/>
  <c r="S43" i="1"/>
  <c r="S54" i="1"/>
  <c r="S42" i="1"/>
  <c r="S19" i="1"/>
  <c r="S45" i="1"/>
  <c r="U45" i="1" s="1"/>
  <c r="W45" i="1" s="1"/>
  <c r="S37" i="1"/>
  <c r="S39" i="1"/>
  <c r="S25" i="1"/>
  <c r="S15" i="1"/>
  <c r="S22" i="1"/>
  <c r="S14" i="1"/>
  <c r="S58" i="1"/>
  <c r="S30" i="1"/>
  <c r="S13" i="1"/>
  <c r="S46" i="1"/>
  <c r="S26" i="1"/>
  <c r="S23" i="1"/>
  <c r="F10" i="1"/>
  <c r="S10" i="1" s="1"/>
  <c r="S61" i="1"/>
  <c r="S34" i="1"/>
  <c r="U34" i="1" s="1"/>
  <c r="S41" i="1"/>
  <c r="S16" i="1"/>
  <c r="S20" i="1"/>
  <c r="S44" i="1"/>
  <c r="S11" i="1"/>
  <c r="S52" i="1"/>
  <c r="S60" i="1"/>
  <c r="S18" i="1"/>
  <c r="S51" i="1"/>
  <c r="S47" i="1"/>
  <c r="S59" i="1"/>
  <c r="S56" i="1"/>
  <c r="S32" i="1"/>
  <c r="S17" i="1"/>
  <c r="S12" i="1"/>
  <c r="S55" i="1"/>
  <c r="S29" i="1"/>
  <c r="S48" i="1"/>
  <c r="S57" i="1"/>
  <c r="S36" i="1"/>
  <c r="D8" i="2"/>
  <c r="C63" i="2"/>
  <c r="C33" i="1"/>
  <c r="C65" i="1" s="1"/>
  <c r="U50" i="1"/>
  <c r="W50" i="1" s="1"/>
  <c r="S27" i="1"/>
  <c r="U15" i="1" l="1"/>
  <c r="W15" i="1" s="1"/>
  <c r="U47" i="1"/>
  <c r="W47" i="1" s="1"/>
  <c r="U59" i="1"/>
  <c r="W59" i="1" s="1"/>
  <c r="U56" i="1"/>
  <c r="W56" i="1" s="1"/>
  <c r="U36" i="1"/>
  <c r="W36" i="1" s="1"/>
  <c r="U29" i="1"/>
  <c r="W29" i="1" s="1"/>
  <c r="U12" i="1"/>
  <c r="W12" i="1" s="1"/>
  <c r="U55" i="1"/>
  <c r="W55" i="1" s="1"/>
  <c r="F33" i="1"/>
  <c r="O33" i="1"/>
  <c r="O65" i="1" s="1"/>
  <c r="D63" i="2"/>
  <c r="U43" i="1"/>
  <c r="W43" i="1" s="1"/>
  <c r="U21" i="1"/>
  <c r="W21" i="1" s="1"/>
  <c r="U26" i="1"/>
  <c r="W26" i="1" s="1"/>
  <c r="U58" i="1"/>
  <c r="W58" i="1" s="1"/>
  <c r="U37" i="1"/>
  <c r="W37" i="1" s="1"/>
  <c r="U57" i="1"/>
  <c r="W57" i="1" s="1"/>
  <c r="U54" i="1"/>
  <c r="W54" i="1" s="1"/>
  <c r="U41" i="1"/>
  <c r="W41" i="1" s="1"/>
  <c r="U23" i="1"/>
  <c r="W23" i="1" s="1"/>
  <c r="U52" i="1"/>
  <c r="W52" i="1" s="1"/>
  <c r="U62" i="1"/>
  <c r="W62" i="1" s="1"/>
  <c r="U60" i="1"/>
  <c r="W60" i="1" s="1"/>
  <c r="U14" i="1"/>
  <c r="W14" i="1" s="1"/>
  <c r="W34" i="1"/>
  <c r="U38" i="1"/>
  <c r="W38" i="1" s="1"/>
  <c r="U19" i="1"/>
  <c r="W19" i="1" s="1"/>
  <c r="U13" i="1"/>
  <c r="W13" i="1" s="1"/>
  <c r="U25" i="1"/>
  <c r="W25" i="1" s="1"/>
  <c r="U11" i="1"/>
  <c r="W11" i="1" s="1"/>
  <c r="U49" i="1"/>
  <c r="W49" i="1" s="1"/>
  <c r="U30" i="1"/>
  <c r="W30" i="1" s="1"/>
  <c r="U18" i="1"/>
  <c r="W18" i="1" s="1"/>
  <c r="U22" i="1"/>
  <c r="W22" i="1" s="1"/>
  <c r="U16" i="1"/>
  <c r="W16" i="1" s="1"/>
  <c r="U35" i="1"/>
  <c r="W35" i="1" s="1"/>
  <c r="U32" i="1"/>
  <c r="W32" i="1" s="1"/>
  <c r="U63" i="1"/>
  <c r="W63" i="1" s="1"/>
  <c r="U20" i="1"/>
  <c r="W20" i="1" s="1"/>
  <c r="U39" i="1"/>
  <c r="W39" i="1" s="1"/>
  <c r="U46" i="1"/>
  <c r="W46" i="1" s="1"/>
  <c r="B70" i="1" l="1"/>
  <c r="B69" i="1"/>
  <c r="F65" i="1"/>
  <c r="S33" i="1"/>
  <c r="S65" i="1" s="1"/>
  <c r="U48" i="1"/>
  <c r="W48" i="1" s="1"/>
  <c r="U31" i="1"/>
  <c r="W31" i="1" s="1"/>
  <c r="U44" i="1"/>
  <c r="W44" i="1" s="1"/>
  <c r="U53" i="1"/>
  <c r="W53" i="1" s="1"/>
  <c r="U42" i="1"/>
  <c r="W42" i="1" s="1"/>
  <c r="U51" i="1"/>
  <c r="W51" i="1" s="1"/>
  <c r="U40" i="1"/>
  <c r="W40" i="1" s="1"/>
  <c r="U61" i="1"/>
  <c r="W61" i="1" s="1"/>
  <c r="U27" i="1"/>
  <c r="W27" i="1" s="1"/>
  <c r="B71" i="1" l="1"/>
  <c r="B72" i="1" s="1"/>
  <c r="U33" i="1"/>
  <c r="W33" i="1" s="1"/>
  <c r="U28" i="1"/>
  <c r="W28" i="1" s="1"/>
  <c r="U10" i="1"/>
  <c r="W10" i="1" l="1"/>
  <c r="T65" i="1" l="1"/>
  <c r="U17" i="1" l="1"/>
  <c r="U65" i="1" s="1"/>
  <c r="W17" i="1" l="1"/>
</calcChain>
</file>

<file path=xl/sharedStrings.xml><?xml version="1.0" encoding="utf-8"?>
<sst xmlns="http://schemas.openxmlformats.org/spreadsheetml/2006/main" count="415" uniqueCount="180">
  <si>
    <t>SCHOOL</t>
  </si>
  <si>
    <t>CITY/BOROUGH</t>
  </si>
  <si>
    <t>EARNINGS ON</t>
  </si>
  <si>
    <t>OTHER LOCAL</t>
  </si>
  <si>
    <t>IN-KIND</t>
  </si>
  <si>
    <t>SUB-TOTAL</t>
  </si>
  <si>
    <t>STATE</t>
  </si>
  <si>
    <t>FUND</t>
  </si>
  <si>
    <t>DISTRICT</t>
  </si>
  <si>
    <t>APPROP.</t>
  </si>
  <si>
    <t>INVESTMENTS</t>
  </si>
  <si>
    <t>REVENUE</t>
  </si>
  <si>
    <t>SERVICES</t>
  </si>
  <si>
    <t>REVENUES</t>
  </si>
  <si>
    <t>ALEUTIANS EAST</t>
  </si>
  <si>
    <t>ANCHORAGE</t>
  </si>
  <si>
    <t>BRISTOL BAY</t>
  </si>
  <si>
    <t>CORDOVA</t>
  </si>
  <si>
    <t>CRAIG</t>
  </si>
  <si>
    <t>DENALI</t>
  </si>
  <si>
    <t>DILLINGHAM</t>
  </si>
  <si>
    <t>FAIRBANKS</t>
  </si>
  <si>
    <t>GALENA</t>
  </si>
  <si>
    <t>HAINES</t>
  </si>
  <si>
    <t>HOONAH</t>
  </si>
  <si>
    <t>HYDABURG</t>
  </si>
  <si>
    <t>JUNEAU</t>
  </si>
  <si>
    <t>KAKE</t>
  </si>
  <si>
    <t>KETCHIKAN</t>
  </si>
  <si>
    <t>KLAWOCK</t>
  </si>
  <si>
    <t>KODIAK</t>
  </si>
  <si>
    <t>LAKE &amp; PENINSULA</t>
  </si>
  <si>
    <t>MAT-SU</t>
  </si>
  <si>
    <t>NENANA</t>
  </si>
  <si>
    <t>NOME</t>
  </si>
  <si>
    <t>NORTH SLOPE</t>
  </si>
  <si>
    <t>NORTHWEST ARCTIC</t>
  </si>
  <si>
    <t>PELICAN</t>
  </si>
  <si>
    <t>PETERSBURG</t>
  </si>
  <si>
    <t>SITKA</t>
  </si>
  <si>
    <t>SKAGWAY</t>
  </si>
  <si>
    <t>TANANA</t>
  </si>
  <si>
    <t>UNALASKA</t>
  </si>
  <si>
    <t>VALDEZ</t>
  </si>
  <si>
    <t>WRANGELL</t>
  </si>
  <si>
    <t>YAKUTAT</t>
  </si>
  <si>
    <t>OTHER</t>
  </si>
  <si>
    <t>ALASKA GATEWAY</t>
  </si>
  <si>
    <t>ALEUTIAN REGION</t>
  </si>
  <si>
    <t>ANNETTE ISLAND</t>
  </si>
  <si>
    <t>BERING STRAIT</t>
  </si>
  <si>
    <t>CHATHAM</t>
  </si>
  <si>
    <t>CHUGACH</t>
  </si>
  <si>
    <t>COPPER RIVER</t>
  </si>
  <si>
    <t>DELTA GREELY</t>
  </si>
  <si>
    <t>IDITAROD</t>
  </si>
  <si>
    <t>KASHUNAMIUT</t>
  </si>
  <si>
    <t>KUSPUK</t>
  </si>
  <si>
    <t>LOWER KUSKOKWIM</t>
  </si>
  <si>
    <t>LOWER YUKON</t>
  </si>
  <si>
    <t>PRIBILOF</t>
  </si>
  <si>
    <t>SOUTHEAST ISLAND</t>
  </si>
  <si>
    <t>SOUTHWEST REGION</t>
  </si>
  <si>
    <t>YUKON FLATS</t>
  </si>
  <si>
    <t>YUKON-KOYUKUK</t>
  </si>
  <si>
    <t>YUPIIT</t>
  </si>
  <si>
    <t>STUDENTS</t>
  </si>
  <si>
    <t>DISTRICTS</t>
  </si>
  <si>
    <t>KENAI PENINSULA</t>
  </si>
  <si>
    <t>Paid</t>
  </si>
  <si>
    <t>Actual</t>
  </si>
  <si>
    <t>ALASKA DEPARTMENT OF EDUCATION &amp; EARLY DEVELOPMENT</t>
  </si>
  <si>
    <t>ADJUSTMENTS</t>
  </si>
  <si>
    <t>BASED ON</t>
  </si>
  <si>
    <t>AUDITS</t>
  </si>
  <si>
    <t>LOCAL</t>
  </si>
  <si>
    <t>Adjusted</t>
  </si>
  <si>
    <t>Impact Aid</t>
  </si>
  <si>
    <t>Deductible</t>
  </si>
  <si>
    <t xml:space="preserve">Actual </t>
  </si>
  <si>
    <t>State Aid</t>
  </si>
  <si>
    <t>Based on Audits</t>
  </si>
  <si>
    <t>Less</t>
  </si>
  <si>
    <t>Audits</t>
  </si>
  <si>
    <t>Adjustments</t>
  </si>
  <si>
    <t>Based on</t>
  </si>
  <si>
    <t>ADM</t>
  </si>
  <si>
    <t>TOTAL</t>
  </si>
  <si>
    <t>LOW</t>
  </si>
  <si>
    <t>HIGH</t>
  </si>
  <si>
    <t>TOTALS</t>
  </si>
  <si>
    <t>B</t>
  </si>
  <si>
    <t>A</t>
  </si>
  <si>
    <t>C</t>
  </si>
  <si>
    <t>D</t>
  </si>
  <si>
    <t>E</t>
  </si>
  <si>
    <t>G</t>
  </si>
  <si>
    <t>H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</si>
  <si>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</si>
  <si>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</si>
  <si>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</si>
  <si>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</si>
  <si>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</si>
  <si>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</si>
  <si>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</si>
  <si>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</si>
  <si>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</si>
  <si>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</si>
  <si>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</si>
  <si>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TUITION</t>
  </si>
  <si>
    <t>ADJUSTED</t>
  </si>
  <si>
    <t>DEDUCTIBLE</t>
  </si>
  <si>
    <t>IMPACT AID</t>
  </si>
  <si>
    <t>OTHER FEDERAL</t>
  </si>
  <si>
    <t>FUNDS</t>
  </si>
  <si>
    <t>SAINT MARY'S</t>
  </si>
  <si>
    <t>Z Mt. EDGECUMBE</t>
  </si>
  <si>
    <t>Z MT. EDGECUMBE</t>
  </si>
  <si>
    <t>(State Owes)</t>
  </si>
  <si>
    <t xml:space="preserve">PELICAN </t>
  </si>
  <si>
    <t xml:space="preserve">LOWER YUKON </t>
  </si>
  <si>
    <r>
      <t xml:space="preserve">OTHER </t>
    </r>
    <r>
      <rPr>
        <u/>
        <sz val="10"/>
        <rFont val="Arial"/>
        <family val="2"/>
      </rPr>
      <t>REAA</t>
    </r>
  </si>
  <si>
    <t>U</t>
  </si>
  <si>
    <t>V</t>
  </si>
  <si>
    <t>W</t>
  </si>
  <si>
    <t>Z</t>
  </si>
  <si>
    <t>Alaska Department of Education and Early Development</t>
  </si>
  <si>
    <t xml:space="preserve"> </t>
  </si>
  <si>
    <t>PUPIL</t>
  </si>
  <si>
    <t>FOUNDATION</t>
  </si>
  <si>
    <t>OTHER STATE</t>
  </si>
  <si>
    <t>REV. ASSOC.</t>
  </si>
  <si>
    <t>SPECIAL COST</t>
  </si>
  <si>
    <t>UNWEIGHTED</t>
  </si>
  <si>
    <t>F</t>
  </si>
  <si>
    <t>I</t>
  </si>
  <si>
    <t>PER ADM</t>
  </si>
  <si>
    <t>AUDITED TOTAL</t>
  </si>
  <si>
    <t>TRANSFERS IN</t>
  </si>
  <si>
    <t xml:space="preserve">ACTUAL STATE </t>
  </si>
  <si>
    <t>TRANS.</t>
  </si>
  <si>
    <t>Trans. Rev. Assoc. Spec. Cost</t>
  </si>
  <si>
    <t>Total Revenues Excluded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</si>
  <si>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</si>
  <si>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</si>
  <si>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</si>
  <si>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</si>
  <si>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</si>
  <si>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</si>
  <si>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</si>
  <si>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</si>
  <si>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</si>
  <si>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AN</t>
  </si>
  <si>
    <t>School District</t>
  </si>
  <si>
    <t>Need With Differentials (AADM)</t>
  </si>
  <si>
    <t>Need without Differentials (ADM no corresp)</t>
  </si>
  <si>
    <t>Weights Excluded as Spec. Cost</t>
  </si>
  <si>
    <t>State Foundation Formula Exclusion</t>
  </si>
  <si>
    <t>Quality School Exclusion</t>
  </si>
  <si>
    <t>Additional Allocation Per AADM</t>
  </si>
  <si>
    <t>Excluded Portion Additional Allocation</t>
  </si>
  <si>
    <t>AD</t>
  </si>
  <si>
    <t>AA</t>
  </si>
  <si>
    <t>AB</t>
  </si>
  <si>
    <t>AC</t>
  </si>
  <si>
    <t>Compiled from Fiscal Year 2023 Audits</t>
  </si>
  <si>
    <t>FY2023</t>
  </si>
  <si>
    <t>COMPILED FROM FISCAL YEAR 2023 AUDITS</t>
  </si>
  <si>
    <t>FY2023 DISPARITY TEST - Column T, Revenue Associated with Special Cost</t>
  </si>
  <si>
    <t>COMPLIED FROM FISCAL YEAR 2023 AUDITS</t>
  </si>
  <si>
    <t/>
  </si>
  <si>
    <t>FY2023 DISPARITY TEST - Page 2 Column O, Adjusted Deductible Impact Aid</t>
  </si>
  <si>
    <t xml:space="preserve">FY2023 DISPARITY TEST - Page 1, Column C,  Adjustments Based on Audits (State Owes) </t>
  </si>
  <si>
    <t>DISPARITY CALCULATIONS</t>
  </si>
  <si>
    <t>5% Threshold</t>
  </si>
  <si>
    <t>High</t>
  </si>
  <si>
    <t>Low</t>
  </si>
  <si>
    <t>Difference</t>
  </si>
  <si>
    <t>Disparity Percentage</t>
  </si>
  <si>
    <t>FY2025 Disparity Test  -- Revenue Exclusion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</si>
</sst>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2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53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i/>
      <sz val="10"/>
      <color theme="3"/>
      <name val="Arial"/>
      <family val="2"/>
    </font>
    <font>
      <sz val="10"/>
      <color rgb="FFC00000"/>
      <name val="Arial"/>
      <family val="2"/>
    </font>
    <font>
      <sz val="10"/>
      <color rgb="FFFF0000"/>
      <name val="Arial"/>
      <family val="2"/>
    </font>
    <font>
      <i/>
      <sz val="8"/>
      <name val="Arial"/>
      <family val="2"/>
    </font>
    <font>
      <i/>
      <u/>
      <sz val="10"/>
      <color rgb="FFC00000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sz val="10"/>
      <color theme="2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0" borderId="14" applyNumberFormat="0" applyFill="0" applyAlignment="0" applyProtection="0"/>
  </cellStyleXfs>
  <cellXfs count="130">
    <xf numFmtId="0" fontId="0" fillId="0" borderId="0" xfId="0"/>
    <xf numFmtId="3" fontId="0" fillId="0" borderId="0" xfId="0" applyNumberFormat="1"/>
    <xf numFmtId="3" fontId="5" fillId="0" borderId="0" xfId="0" applyNumberFormat="1" applyFont="1" applyAlignment="1">
      <alignment horizontal="center"/>
    </xf>
    <xf numFmtId="3" fontId="0" fillId="0" borderId="8" xfId="0" applyNumberFormat="1" applyBorder="1"/>
    <xf numFmtId="3" fontId="0" fillId="0" borderId="4" xfId="0" applyNumberFormat="1" applyBorder="1"/>
    <xf numFmtId="164" fontId="0" fillId="0" borderId="0" xfId="1" applyNumberFormat="1" applyFont="1" applyFill="1"/>
    <xf numFmtId="164" fontId="5" fillId="0" borderId="0" xfId="1" applyNumberFormat="1" applyFont="1" applyFill="1" applyAlignment="1">
      <alignment horizontal="center"/>
    </xf>
    <xf numFmtId="164" fontId="0" fillId="0" borderId="9" xfId="1" applyNumberFormat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164" fontId="0" fillId="0" borderId="4" xfId="1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3" fontId="0" fillId="0" borderId="1" xfId="0" applyNumberForma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0" xfId="0" applyNumberFormat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4" xfId="1" applyNumberFormat="1" applyFont="1" applyFill="1" applyBorder="1"/>
    <xf numFmtId="164" fontId="0" fillId="0" borderId="10" xfId="0" applyNumberFormat="1" applyBorder="1"/>
    <xf numFmtId="164" fontId="0" fillId="0" borderId="10" xfId="1" applyNumberFormat="1" applyFont="1" applyFill="1" applyBorder="1"/>
    <xf numFmtId="164" fontId="5" fillId="0" borderId="5" xfId="1" applyNumberFormat="1" applyFont="1" applyFill="1" applyBorder="1" applyAlignment="1">
      <alignment horizontal="center"/>
    </xf>
    <xf numFmtId="164" fontId="5" fillId="0" borderId="6" xfId="1" applyNumberFormat="1" applyFont="1" applyFill="1" applyBorder="1" applyAlignment="1">
      <alignment horizontal="center"/>
    </xf>
    <xf numFmtId="164" fontId="5" fillId="0" borderId="7" xfId="1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3" fontId="1" fillId="0" borderId="0" xfId="0" applyNumberFormat="1" applyFont="1"/>
    <xf numFmtId="164" fontId="5" fillId="0" borderId="0" xfId="1" applyNumberFormat="1" applyFont="1" applyFill="1"/>
    <xf numFmtId="164" fontId="7" fillId="0" borderId="0" xfId="1" applyNumberFormat="1" applyFont="1" applyFill="1"/>
    <xf numFmtId="3" fontId="1" fillId="0" borderId="0" xfId="0" applyNumberFormat="1" applyFont="1" applyAlignment="1">
      <alignment horizontal="center"/>
    </xf>
    <xf numFmtId="0" fontId="11" fillId="0" borderId="0" xfId="0" applyFont="1"/>
    <xf numFmtId="9" fontId="5" fillId="0" borderId="0" xfId="5" applyFont="1" applyFill="1" applyBorder="1"/>
    <xf numFmtId="10" fontId="5" fillId="0" borderId="0" xfId="5" applyNumberFormat="1" applyFont="1" applyFill="1" applyBorder="1" applyProtection="1">
      <protection locked="0"/>
    </xf>
    <xf numFmtId="164" fontId="10" fillId="0" borderId="0" xfId="1" applyNumberFormat="1" applyFont="1" applyFill="1"/>
    <xf numFmtId="0" fontId="10" fillId="0" borderId="0" xfId="0" applyFont="1"/>
    <xf numFmtId="0" fontId="13" fillId="0" borderId="0" xfId="0" applyFont="1"/>
    <xf numFmtId="38" fontId="1" fillId="0" borderId="0" xfId="0" applyNumberFormat="1" applyFont="1"/>
    <xf numFmtId="0" fontId="1" fillId="0" borderId="0" xfId="0" applyFont="1"/>
    <xf numFmtId="164" fontId="1" fillId="0" borderId="4" xfId="1" applyNumberFormat="1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43" fontId="0" fillId="0" borderId="0" xfId="0" applyNumberFormat="1"/>
    <xf numFmtId="43" fontId="0" fillId="0" borderId="8" xfId="1" applyFont="1" applyFill="1" applyBorder="1" applyAlignment="1">
      <alignment horizontal="right"/>
    </xf>
    <xf numFmtId="3" fontId="6" fillId="0" borderId="0" xfId="0" applyNumberFormat="1" applyFont="1" applyAlignment="1">
      <alignment horizontal="left"/>
    </xf>
    <xf numFmtId="164" fontId="1" fillId="0" borderId="8" xfId="1" applyNumberFormat="1" applyFont="1" applyFill="1" applyBorder="1" applyAlignment="1">
      <alignment horizontal="right"/>
    </xf>
    <xf numFmtId="164" fontId="0" fillId="0" borderId="8" xfId="1" applyNumberFormat="1" applyFont="1" applyFill="1" applyBorder="1"/>
    <xf numFmtId="164" fontId="0" fillId="0" borderId="9" xfId="1" applyNumberFormat="1" applyFont="1" applyFill="1" applyBorder="1" applyAlignment="1"/>
    <xf numFmtId="43" fontId="1" fillId="0" borderId="0" xfId="1" applyFont="1" applyFill="1" applyBorder="1" applyAlignment="1" applyProtection="1">
      <alignment horizontal="left"/>
      <protection locked="0"/>
    </xf>
    <xf numFmtId="164" fontId="0" fillId="0" borderId="0" xfId="0" applyNumberFormat="1"/>
    <xf numFmtId="164" fontId="1" fillId="0" borderId="0" xfId="1" applyNumberFormat="1" applyFont="1" applyFill="1"/>
    <xf numFmtId="43" fontId="1" fillId="0" borderId="0" xfId="1" applyFont="1"/>
    <xf numFmtId="165" fontId="1" fillId="0" borderId="0" xfId="9" applyNumberFormat="1" applyFont="1"/>
    <xf numFmtId="44" fontId="1" fillId="0" borderId="0" xfId="9" applyFont="1"/>
    <xf numFmtId="44" fontId="1" fillId="0" borderId="0" xfId="9" applyFont="1" applyFill="1"/>
    <xf numFmtId="165" fontId="12" fillId="0" borderId="0" xfId="9" applyNumberFormat="1" applyFont="1"/>
    <xf numFmtId="164" fontId="1" fillId="0" borderId="0" xfId="1" applyNumberFormat="1" applyFont="1"/>
    <xf numFmtId="43" fontId="1" fillId="0" borderId="9" xfId="1" applyFont="1" applyBorder="1"/>
    <xf numFmtId="38" fontId="1" fillId="0" borderId="9" xfId="0" applyNumberFormat="1" applyFont="1" applyBorder="1"/>
    <xf numFmtId="43" fontId="1" fillId="0" borderId="0" xfId="1" applyFont="1" applyFill="1" applyBorder="1" applyAlignment="1">
      <alignment horizontal="right"/>
    </xf>
    <xf numFmtId="165" fontId="1" fillId="0" borderId="0" xfId="9" applyNumberFormat="1" applyFont="1" applyFill="1"/>
    <xf numFmtId="43" fontId="0" fillId="0" borderId="0" xfId="1" applyFont="1" applyFill="1" applyBorder="1" applyAlignment="1" applyProtection="1">
      <alignment horizontal="left"/>
      <protection locked="0"/>
    </xf>
    <xf numFmtId="3" fontId="5" fillId="0" borderId="0" xfId="0" applyNumberFormat="1" applyFont="1" applyAlignment="1">
      <alignment horizontal="left"/>
    </xf>
    <xf numFmtId="3" fontId="6" fillId="0" borderId="0" xfId="0" applyNumberFormat="1" applyFont="1"/>
    <xf numFmtId="3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12" xfId="0" applyNumberFormat="1" applyFont="1" applyBorder="1"/>
    <xf numFmtId="3" fontId="1" fillId="0" borderId="0" xfId="0" applyNumberFormat="1" applyFont="1" applyAlignment="1" applyProtection="1">
      <alignment horizontal="left"/>
      <protection locked="0"/>
    </xf>
    <xf numFmtId="164" fontId="1" fillId="0" borderId="8" xfId="0" applyNumberFormat="1" applyFont="1" applyBorder="1" applyAlignment="1">
      <alignment horizontal="right"/>
    </xf>
    <xf numFmtId="3" fontId="13" fillId="0" borderId="0" xfId="0" applyNumberFormat="1" applyFont="1" applyProtection="1">
      <protection locked="0"/>
    </xf>
    <xf numFmtId="3" fontId="5" fillId="0" borderId="0" xfId="0" applyNumberFormat="1" applyFont="1"/>
    <xf numFmtId="4" fontId="13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left"/>
    </xf>
    <xf numFmtId="3" fontId="13" fillId="0" borderId="0" xfId="0" applyNumberFormat="1" applyFont="1"/>
    <xf numFmtId="3" fontId="0" fillId="0" borderId="0" xfId="0" applyNumberFormat="1" applyAlignment="1">
      <alignment horizontal="left"/>
    </xf>
    <xf numFmtId="3" fontId="0" fillId="0" borderId="0" xfId="0" applyNumberFormat="1" applyAlignment="1" applyProtection="1">
      <alignment horizontal="left"/>
      <protection locked="0"/>
    </xf>
    <xf numFmtId="3" fontId="16" fillId="0" borderId="0" xfId="0" applyNumberFormat="1" applyFont="1"/>
    <xf numFmtId="3" fontId="0" fillId="0" borderId="0" xfId="0" applyNumberFormat="1" applyAlignment="1">
      <alignment horizontal="center"/>
    </xf>
    <xf numFmtId="4" fontId="16" fillId="0" borderId="0" xfId="0" applyNumberFormat="1" applyFont="1" applyAlignment="1">
      <alignment horizontal="center"/>
    </xf>
    <xf numFmtId="4" fontId="16" fillId="0" borderId="0" xfId="0" applyNumberFormat="1" applyFont="1"/>
    <xf numFmtId="3" fontId="0" fillId="0" borderId="0" xfId="0" applyNumberFormat="1" applyProtection="1">
      <protection locked="0"/>
    </xf>
    <xf numFmtId="3" fontId="0" fillId="0" borderId="2" xfId="0" applyNumberFormat="1" applyBorder="1" applyProtection="1">
      <protection locked="0"/>
    </xf>
    <xf numFmtId="3" fontId="0" fillId="0" borderId="4" xfId="0" applyNumberFormat="1" applyBorder="1" applyAlignment="1">
      <alignment horizontal="center"/>
    </xf>
    <xf numFmtId="3" fontId="0" fillId="0" borderId="11" xfId="0" applyNumberFormat="1" applyBorder="1"/>
    <xf numFmtId="164" fontId="1" fillId="0" borderId="8" xfId="2" applyNumberFormat="1" applyFont="1" applyFill="1" applyBorder="1"/>
    <xf numFmtId="4" fontId="1" fillId="0" borderId="8" xfId="0" applyNumberFormat="1" applyFont="1" applyBorder="1"/>
    <xf numFmtId="3" fontId="22" fillId="0" borderId="0" xfId="11" applyNumberFormat="1" applyFont="1" applyFill="1"/>
    <xf numFmtId="3" fontId="22" fillId="0" borderId="0" xfId="13" applyNumberFormat="1" applyFont="1" applyFill="1"/>
    <xf numFmtId="3" fontId="22" fillId="0" borderId="0" xfId="12" applyNumberFormat="1" applyFont="1" applyFill="1"/>
    <xf numFmtId="3" fontId="15" fillId="0" borderId="0" xfId="0" applyNumberFormat="1" applyFont="1"/>
    <xf numFmtId="6" fontId="0" fillId="0" borderId="8" xfId="0" applyNumberFormat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3" fontId="0" fillId="0" borderId="2" xfId="0" applyNumberFormat="1" applyBorder="1" applyAlignment="1" applyProtection="1">
      <alignment horizontal="right"/>
      <protection locked="0"/>
    </xf>
    <xf numFmtId="3" fontId="1" fillId="0" borderId="0" xfId="0" applyNumberFormat="1" applyFont="1" applyProtection="1">
      <protection locked="0"/>
    </xf>
    <xf numFmtId="40" fontId="0" fillId="0" borderId="0" xfId="0" applyNumberFormat="1"/>
    <xf numFmtId="10" fontId="1" fillId="0" borderId="0" xfId="0" applyNumberFormat="1" applyFont="1"/>
    <xf numFmtId="6" fontId="0" fillId="0" borderId="0" xfId="0" applyNumberFormat="1"/>
    <xf numFmtId="0" fontId="17" fillId="0" borderId="0" xfId="0" applyFont="1"/>
    <xf numFmtId="164" fontId="1" fillId="0" borderId="0" xfId="1" applyNumberFormat="1" applyFont="1" applyFill="1" applyBorder="1"/>
    <xf numFmtId="43" fontId="1" fillId="0" borderId="0" xfId="1" applyFont="1" applyFill="1" applyBorder="1"/>
    <xf numFmtId="38" fontId="1" fillId="0" borderId="4" xfId="0" applyNumberFormat="1" applyFont="1" applyBorder="1"/>
    <xf numFmtId="0" fontId="0" fillId="0" borderId="8" xfId="0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38" fontId="1" fillId="0" borderId="8" xfId="0" quotePrefix="1" applyNumberFormat="1" applyFont="1" applyBorder="1" applyAlignment="1">
      <alignment horizontal="right"/>
    </xf>
    <xf numFmtId="3" fontId="1" fillId="0" borderId="8" xfId="0" applyNumberFormat="1" applyFont="1" applyBorder="1"/>
    <xf numFmtId="3" fontId="1" fillId="0" borderId="11" xfId="0" applyNumberFormat="1" applyFont="1" applyBorder="1"/>
    <xf numFmtId="3" fontId="1" fillId="0" borderId="8" xfId="0" applyNumberFormat="1" applyFont="1" applyBorder="1" applyAlignment="1">
      <alignment horizontal="right"/>
    </xf>
    <xf numFmtId="43" fontId="1" fillId="0" borderId="8" xfId="1" applyFont="1" applyFill="1" applyBorder="1" applyAlignment="1"/>
    <xf numFmtId="164" fontId="1" fillId="0" borderId="8" xfId="1" applyNumberFormat="1" applyFont="1" applyFill="1" applyBorder="1" applyAlignment="1"/>
    <xf numFmtId="0" fontId="1" fillId="0" borderId="8" xfId="0" applyFont="1" applyBorder="1"/>
    <xf numFmtId="164" fontId="1" fillId="0" borderId="8" xfId="1" applyNumberFormat="1" applyFont="1" applyFill="1" applyBorder="1"/>
    <xf numFmtId="4" fontId="1" fillId="0" borderId="8" xfId="0" applyNumberFormat="1" applyFont="1" applyBorder="1" applyAlignment="1">
      <alignment horizontal="right"/>
    </xf>
    <xf numFmtId="3" fontId="22" fillId="0" borderId="0" xfId="14" applyNumberFormat="1" applyFont="1" applyFill="1" applyBorder="1"/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8" xfId="0" applyFont="1" applyBorder="1" applyAlignment="1">
      <alignment horizontal="center" wrapText="1"/>
    </xf>
    <xf numFmtId="164" fontId="15" fillId="0" borderId="0" xfId="1" applyNumberFormat="1" applyFont="1" applyFill="1" applyAlignment="1">
      <alignment horizontal="center"/>
    </xf>
    <xf numFmtId="3" fontId="1" fillId="5" borderId="12" xfId="0" applyNumberFormat="1" applyFont="1" applyFill="1" applyBorder="1"/>
    <xf numFmtId="3" fontId="0" fillId="0" borderId="15" xfId="0" applyNumberFormat="1" applyBorder="1" applyAlignment="1">
      <alignment horizontal="left"/>
    </xf>
    <xf numFmtId="0" fontId="0" fillId="0" borderId="16" xfId="0" applyBorder="1"/>
    <xf numFmtId="3" fontId="0" fillId="0" borderId="13" xfId="0" applyNumberFormat="1" applyBorder="1" applyAlignment="1">
      <alignment horizontal="right"/>
    </xf>
    <xf numFmtId="164" fontId="0" fillId="0" borderId="13" xfId="1" applyNumberFormat="1" applyFont="1" applyFill="1" applyBorder="1"/>
    <xf numFmtId="3" fontId="0" fillId="0" borderId="17" xfId="0" applyNumberFormat="1" applyBorder="1" applyAlignment="1">
      <alignment horizontal="right"/>
    </xf>
    <xf numFmtId="3" fontId="0" fillId="0" borderId="17" xfId="0" applyNumberFormat="1" applyBorder="1"/>
    <xf numFmtId="3" fontId="0" fillId="0" borderId="17" xfId="0" applyNumberFormat="1" applyBorder="1" applyAlignment="1" applyProtection="1">
      <alignment horizontal="right"/>
      <protection locked="0"/>
    </xf>
    <xf numFmtId="10" fontId="5" fillId="0" borderId="17" xfId="5" applyNumberFormat="1" applyFont="1" applyFill="1" applyBorder="1" applyProtection="1">
      <protection locked="0"/>
    </xf>
    <xf numFmtId="3" fontId="1" fillId="0" borderId="0" xfId="0" applyNumberFormat="1" applyFont="1" applyAlignment="1">
      <alignment horizontal="center"/>
    </xf>
  </cellXfs>
  <cellStyles count="15">
    <cellStyle name="Bad" xfId="12" builtinId="27"/>
    <cellStyle name="Comma" xfId="1" builtinId="3"/>
    <cellStyle name="Comma 2" xfId="2" xr:uid="{00000000-0005-0000-0000-000001000000}"/>
    <cellStyle name="Comma 2 2" xfId="8" xr:uid="{00000000-0005-0000-0000-000002000000}"/>
    <cellStyle name="Comma 3" xfId="6" xr:uid="{00000000-0005-0000-0000-000003000000}"/>
    <cellStyle name="Currency 2" xfId="3" xr:uid="{00000000-0005-0000-0000-000004000000}"/>
    <cellStyle name="Currency 2 2" xfId="9" xr:uid="{00000000-0005-0000-0000-000005000000}"/>
    <cellStyle name="Good" xfId="11" builtinId="26"/>
    <cellStyle name="Linked Cell" xfId="14" builtinId="24"/>
    <cellStyle name="Neutral" xfId="13" builtinId="28"/>
    <cellStyle name="Normal" xfId="0" builtinId="0"/>
    <cellStyle name="Normal 2" xfId="4" xr:uid="{00000000-0005-0000-0000-000007000000}"/>
    <cellStyle name="Normal 2 2" xfId="7" xr:uid="{00000000-0005-0000-0000-000008000000}"/>
    <cellStyle name="Percent" xfId="5" builtinId="5"/>
    <cellStyle name="Percent 2" xfId="10" xr:uid="{00000000-0005-0000-0000-00000A000000}"/>
  </cellStyles>
  <dxfs count="0"/>
  <tableStyles count="0" defaultTableStyle="TableStyleMedium9" defaultPivotStyle="PivotStyleLight16"/>
  <colors>
    <mruColors>
      <color rgb="FFFFFFCC"/>
      <color rgb="FFDCC5ED"/>
      <color rgb="FFCCECFF"/>
      <color rgb="FF99FF99"/>
      <color rgb="FFC198E0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F%20District%20Support\DistSup\Impact%20Aid%20&amp;%20Disparity\FY2021%20disparity\Work%20Papers\$Inclusion%20Method\$$DisparityTest_2021_workpaper_NoPupilTra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1 Disparity (p.1-3)"/>
      <sheetName val="ATTACHMENT A Adj State Owes "/>
      <sheetName val="Attachment B Audited Local Adj."/>
      <sheetName val="EED File Copy Workpaper Col D"/>
    </sheetNames>
    <sheetDataSet>
      <sheetData sheetId="0"/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2"/>
  <sheetViews>
    <sheetView tabSelected="1" zoomScaleNormal="100" workbookViewId="0"/>
  </sheetViews>
  <sheetFormatPr defaultColWidth="14.6640625" defaultRowHeight="13.2" x14ac:dyDescent="0.25"/>
  <cols>
    <col min="1" max="1" width="24.6640625" bestFit="1" customWidth="1"/>
    <col min="2" max="2" width="16" bestFit="1" customWidth="1"/>
    <col min="3" max="3" width="14.5546875" bestFit="1" customWidth="1"/>
    <col min="4" max="4" width="13.6640625" bestFit="1" customWidth="1"/>
    <col min="5" max="5" width="13.44140625" bestFit="1" customWidth="1"/>
    <col min="6" max="6" width="16" bestFit="1" customWidth="1"/>
    <col min="7" max="7" width="14.6640625" customWidth="1"/>
    <col min="8" max="8" width="14" bestFit="1" customWidth="1"/>
    <col min="9" max="9" width="13.88671875" bestFit="1" customWidth="1"/>
    <col min="10" max="10" width="13.44140625" bestFit="1" customWidth="1"/>
    <col min="11" max="11" width="14.44140625" bestFit="1" customWidth="1"/>
    <col min="12" max="12" width="13" bestFit="1" customWidth="1"/>
    <col min="13" max="14" width="10.6640625" bestFit="1" customWidth="1"/>
    <col min="15" max="15" width="14.88671875" bestFit="1" customWidth="1"/>
    <col min="16" max="16" width="16.44140625" bestFit="1" customWidth="1"/>
    <col min="17" max="17" width="12.33203125" bestFit="1" customWidth="1"/>
    <col min="18" max="18" width="14.44140625" bestFit="1" customWidth="1"/>
    <col min="19" max="19" width="16" bestFit="1" customWidth="1"/>
    <col min="20" max="20" width="16.5546875" bestFit="1" customWidth="1"/>
    <col min="21" max="21" width="14.6640625" bestFit="1" customWidth="1"/>
    <col min="22" max="22" width="13.5546875" bestFit="1" customWidth="1"/>
    <col min="23" max="23" width="10.5546875" bestFit="1" customWidth="1"/>
    <col min="24" max="24" width="7.33203125" bestFit="1" customWidth="1"/>
    <col min="25" max="25" width="6.5546875" bestFit="1" customWidth="1"/>
    <col min="26" max="26" width="20.6640625" bestFit="1" customWidth="1"/>
    <col min="27" max="48" width="14.6640625" customWidth="1"/>
  </cols>
  <sheetData>
    <row r="1" spans="1:28" x14ac:dyDescent="0.25">
      <c r="A1" s="73" t="s">
        <v>126</v>
      </c>
      <c r="B1" s="73"/>
      <c r="C1" s="73"/>
      <c r="D1" s="62"/>
      <c r="E1" s="62"/>
      <c r="F1" s="1"/>
      <c r="G1" s="1"/>
      <c r="H1" s="1"/>
      <c r="I1" s="1"/>
      <c r="J1" s="77"/>
      <c r="K1" s="77"/>
      <c r="L1" s="77"/>
      <c r="M1" s="77"/>
      <c r="N1" s="1"/>
      <c r="O1" s="1"/>
      <c r="P1" s="1"/>
      <c r="Q1" s="1"/>
      <c r="R1" s="1"/>
      <c r="S1" s="77"/>
      <c r="T1" s="77"/>
      <c r="U1" s="77"/>
      <c r="V1" s="77"/>
      <c r="W1" s="1"/>
      <c r="X1" s="78"/>
      <c r="Y1" s="1"/>
    </row>
    <row r="2" spans="1:28" x14ac:dyDescent="0.25">
      <c r="A2" s="39" t="s">
        <v>179</v>
      </c>
      <c r="B2" s="39"/>
      <c r="C2" s="39"/>
      <c r="D2" s="44"/>
      <c r="E2" s="44"/>
      <c r="F2" s="28"/>
      <c r="G2" s="63"/>
      <c r="H2" s="129"/>
      <c r="I2" s="129"/>
      <c r="J2" s="28"/>
      <c r="K2" s="1"/>
      <c r="L2" s="1"/>
      <c r="M2" s="1"/>
      <c r="N2" s="1"/>
      <c r="O2" s="1"/>
      <c r="P2" s="28"/>
      <c r="Q2" s="1"/>
      <c r="R2" s="1"/>
      <c r="S2" s="1"/>
      <c r="T2" s="1"/>
      <c r="U2" s="1"/>
      <c r="V2" s="1"/>
      <c r="W2" s="1"/>
      <c r="X2" s="78"/>
      <c r="Y2" s="1"/>
    </row>
    <row r="3" spans="1:28" x14ac:dyDescent="0.25">
      <c r="A3" t="s">
        <v>165</v>
      </c>
      <c r="D3" s="79"/>
      <c r="E3" s="77"/>
      <c r="G3" s="77"/>
      <c r="H3" s="77"/>
      <c r="I3" s="77"/>
      <c r="J3" s="1"/>
      <c r="K3" s="1"/>
      <c r="L3" s="1"/>
      <c r="M3" s="1"/>
      <c r="N3" s="77"/>
      <c r="O3" s="77"/>
      <c r="P3" s="62"/>
      <c r="Q3" s="77"/>
      <c r="R3" s="77"/>
      <c r="S3" s="78"/>
      <c r="T3" s="78"/>
      <c r="U3" s="78"/>
      <c r="V3" s="78"/>
      <c r="W3" s="78"/>
      <c r="X3" s="78"/>
      <c r="Y3" s="1"/>
    </row>
    <row r="4" spans="1:28" x14ac:dyDescent="0.25">
      <c r="A4" s="39"/>
      <c r="B4" s="79"/>
      <c r="C4" s="31"/>
      <c r="D4" s="79"/>
      <c r="E4" s="79"/>
      <c r="F4" s="77"/>
      <c r="G4" s="79"/>
      <c r="H4" s="79"/>
      <c r="I4" s="79"/>
      <c r="J4" s="79"/>
      <c r="K4" s="1"/>
      <c r="L4" s="79"/>
      <c r="M4" s="79"/>
      <c r="N4" s="79"/>
      <c r="O4" s="80"/>
      <c r="P4" s="81"/>
      <c r="Q4" s="81"/>
      <c r="R4" s="81"/>
      <c r="S4" s="81"/>
      <c r="T4" s="31"/>
      <c r="U4" s="1"/>
      <c r="V4" s="82"/>
      <c r="W4" s="1"/>
      <c r="X4" s="83"/>
      <c r="Y4" s="1"/>
    </row>
    <row r="5" spans="1:28" x14ac:dyDescent="0.25">
      <c r="A5" s="2" t="s">
        <v>92</v>
      </c>
      <c r="B5" s="2" t="s">
        <v>91</v>
      </c>
      <c r="C5" s="2" t="s">
        <v>93</v>
      </c>
      <c r="D5" s="2" t="s">
        <v>94</v>
      </c>
      <c r="E5" s="2" t="s">
        <v>95</v>
      </c>
      <c r="F5" s="2" t="s">
        <v>134</v>
      </c>
      <c r="G5" s="2" t="s">
        <v>96</v>
      </c>
      <c r="H5" s="2" t="s">
        <v>97</v>
      </c>
      <c r="I5" s="2" t="s">
        <v>135</v>
      </c>
      <c r="J5" s="2" t="s">
        <v>98</v>
      </c>
      <c r="K5" s="2" t="s">
        <v>99</v>
      </c>
      <c r="L5" s="2" t="s">
        <v>100</v>
      </c>
      <c r="M5" s="2" t="s">
        <v>101</v>
      </c>
      <c r="N5" s="2" t="s">
        <v>102</v>
      </c>
      <c r="O5" s="2" t="s">
        <v>103</v>
      </c>
      <c r="P5" s="2" t="s">
        <v>104</v>
      </c>
      <c r="Q5" s="2" t="s">
        <v>105</v>
      </c>
      <c r="R5" s="2" t="s">
        <v>106</v>
      </c>
      <c r="S5" s="2" t="s">
        <v>107</v>
      </c>
      <c r="T5" s="2" t="s">
        <v>108</v>
      </c>
      <c r="U5" s="2" t="s">
        <v>122</v>
      </c>
      <c r="V5" s="2" t="s">
        <v>123</v>
      </c>
      <c r="W5" s="2" t="s">
        <v>124</v>
      </c>
      <c r="X5" s="83"/>
      <c r="Y5" s="1"/>
    </row>
    <row r="6" spans="1:28" x14ac:dyDescent="0.25">
      <c r="A6" s="11"/>
      <c r="B6" s="64" t="s">
        <v>166</v>
      </c>
      <c r="C6" s="64" t="s">
        <v>72</v>
      </c>
      <c r="D6" s="64" t="s">
        <v>166</v>
      </c>
      <c r="E6" s="64" t="s">
        <v>166</v>
      </c>
      <c r="F6" s="64" t="s">
        <v>5</v>
      </c>
      <c r="G6" s="64" t="s">
        <v>166</v>
      </c>
      <c r="H6" s="64" t="s">
        <v>166</v>
      </c>
      <c r="I6" s="64" t="s">
        <v>166</v>
      </c>
      <c r="J6" s="64" t="s">
        <v>166</v>
      </c>
      <c r="K6" s="64" t="s">
        <v>5</v>
      </c>
      <c r="L6" s="64" t="s">
        <v>166</v>
      </c>
      <c r="M6" s="64" t="s">
        <v>166</v>
      </c>
      <c r="N6" s="64" t="s">
        <v>166</v>
      </c>
      <c r="O6" s="64" t="s">
        <v>110</v>
      </c>
      <c r="P6" s="64" t="s">
        <v>166</v>
      </c>
      <c r="Q6" s="64" t="s">
        <v>166</v>
      </c>
      <c r="R6" s="64" t="s">
        <v>166</v>
      </c>
      <c r="S6" s="64" t="s">
        <v>166</v>
      </c>
      <c r="T6" s="64" t="s">
        <v>166</v>
      </c>
      <c r="U6" s="64" t="s">
        <v>166</v>
      </c>
      <c r="V6" s="65" t="s">
        <v>166</v>
      </c>
      <c r="W6" s="64" t="s">
        <v>166</v>
      </c>
      <c r="X6" s="84"/>
      <c r="Y6" s="1"/>
    </row>
    <row r="7" spans="1:28" x14ac:dyDescent="0.25">
      <c r="A7" s="12" t="s">
        <v>0</v>
      </c>
      <c r="B7" s="31" t="s">
        <v>139</v>
      </c>
      <c r="C7" s="31" t="s">
        <v>73</v>
      </c>
      <c r="D7" s="31" t="s">
        <v>130</v>
      </c>
      <c r="E7" s="31" t="s">
        <v>128</v>
      </c>
      <c r="F7" s="31" t="s">
        <v>6</v>
      </c>
      <c r="G7" s="31" t="s">
        <v>1</v>
      </c>
      <c r="H7" s="31" t="s">
        <v>2</v>
      </c>
      <c r="I7" s="31" t="s">
        <v>3</v>
      </c>
      <c r="J7" s="31" t="s">
        <v>4</v>
      </c>
      <c r="K7" s="15" t="s">
        <v>75</v>
      </c>
      <c r="L7" s="15" t="s">
        <v>121</v>
      </c>
      <c r="M7" s="15" t="s">
        <v>109</v>
      </c>
      <c r="N7" s="15" t="s">
        <v>109</v>
      </c>
      <c r="O7" s="31" t="s">
        <v>111</v>
      </c>
      <c r="P7" s="31" t="s">
        <v>113</v>
      </c>
      <c r="Q7" s="31" t="s">
        <v>46</v>
      </c>
      <c r="R7" s="31" t="s">
        <v>7</v>
      </c>
      <c r="S7" s="80" t="s">
        <v>137</v>
      </c>
      <c r="T7" s="31" t="s">
        <v>131</v>
      </c>
      <c r="U7" s="31" t="s">
        <v>110</v>
      </c>
      <c r="V7" s="31" t="s">
        <v>133</v>
      </c>
      <c r="W7" s="31" t="s">
        <v>11</v>
      </c>
      <c r="X7" s="84"/>
      <c r="Y7" s="1"/>
    </row>
    <row r="8" spans="1:28" x14ac:dyDescent="0.25">
      <c r="A8" s="13" t="s">
        <v>8</v>
      </c>
      <c r="B8" s="66" t="s">
        <v>129</v>
      </c>
      <c r="C8" s="66" t="s">
        <v>74</v>
      </c>
      <c r="D8" s="66" t="s">
        <v>11</v>
      </c>
      <c r="E8" s="66" t="s">
        <v>140</v>
      </c>
      <c r="F8" s="66" t="s">
        <v>11</v>
      </c>
      <c r="G8" s="66" t="s">
        <v>9</v>
      </c>
      <c r="H8" s="66" t="s">
        <v>10</v>
      </c>
      <c r="I8" s="66" t="s">
        <v>11</v>
      </c>
      <c r="J8" s="66" t="s">
        <v>12</v>
      </c>
      <c r="K8" s="66" t="s">
        <v>11</v>
      </c>
      <c r="L8" s="66" t="s">
        <v>11</v>
      </c>
      <c r="M8" s="66" t="s">
        <v>66</v>
      </c>
      <c r="N8" s="66" t="s">
        <v>67</v>
      </c>
      <c r="O8" s="66" t="s">
        <v>112</v>
      </c>
      <c r="P8" s="66" t="s">
        <v>114</v>
      </c>
      <c r="Q8" s="66" t="s">
        <v>11</v>
      </c>
      <c r="R8" s="66" t="s">
        <v>138</v>
      </c>
      <c r="S8" s="85" t="s">
        <v>13</v>
      </c>
      <c r="T8" s="66" t="s">
        <v>132</v>
      </c>
      <c r="U8" s="66" t="s">
        <v>13</v>
      </c>
      <c r="V8" s="66" t="s">
        <v>86</v>
      </c>
      <c r="W8" s="85" t="s">
        <v>136</v>
      </c>
      <c r="X8" s="84"/>
      <c r="Y8" s="1"/>
    </row>
    <row r="9" spans="1:28" x14ac:dyDescent="0.25">
      <c r="A9" s="12"/>
      <c r="B9" s="67"/>
      <c r="C9" s="31"/>
      <c r="D9" s="31"/>
      <c r="E9" s="68"/>
      <c r="F9" s="31"/>
      <c r="G9" s="31"/>
      <c r="H9" s="31"/>
      <c r="I9" s="31"/>
      <c r="J9" s="31"/>
      <c r="K9" s="31"/>
      <c r="L9" s="31"/>
      <c r="M9" s="31"/>
      <c r="N9" s="31"/>
      <c r="O9" s="31"/>
      <c r="P9" s="47"/>
      <c r="Q9" s="31"/>
      <c r="R9" s="31"/>
      <c r="S9" s="80"/>
      <c r="T9" s="31"/>
      <c r="U9" s="31"/>
      <c r="V9" s="31"/>
      <c r="W9" s="80"/>
      <c r="X9" s="84"/>
      <c r="Y9" s="1"/>
      <c r="AB9" s="39"/>
    </row>
    <row r="10" spans="1:28" x14ac:dyDescent="0.25">
      <c r="A10" s="108" t="s">
        <v>35</v>
      </c>
      <c r="B10" s="107">
        <v>18149162</v>
      </c>
      <c r="C10" s="45">
        <f>'Attachment B Audited Local Adj.'!C43</f>
        <v>99214</v>
      </c>
      <c r="D10" s="45">
        <v>1306951</v>
      </c>
      <c r="E10" s="45">
        <v>2301810</v>
      </c>
      <c r="F10" s="109">
        <f t="shared" ref="F10:F41" si="0">SUM(B10:E10)</f>
        <v>21857137</v>
      </c>
      <c r="G10" s="87">
        <v>39004638</v>
      </c>
      <c r="H10" s="87">
        <v>1558615</v>
      </c>
      <c r="I10" s="87">
        <v>183976</v>
      </c>
      <c r="J10" s="87">
        <v>4692862</v>
      </c>
      <c r="K10" s="45">
        <f t="shared" ref="K10:K41" si="1">SUM(G10:J10)</f>
        <v>45440091</v>
      </c>
      <c r="L10" s="87" t="s">
        <v>170</v>
      </c>
      <c r="M10" s="87">
        <v>0</v>
      </c>
      <c r="N10" s="87">
        <v>0</v>
      </c>
      <c r="O10" s="45">
        <f>'Attachment B Audited Local Adj.'!D43</f>
        <v>869453</v>
      </c>
      <c r="P10" s="87"/>
      <c r="Q10" s="87">
        <v>2881325</v>
      </c>
      <c r="R10" s="87">
        <v>0</v>
      </c>
      <c r="S10" s="109">
        <f t="shared" ref="S10:S41" si="2">SUM(K10:R10)+F10</f>
        <v>71048006</v>
      </c>
      <c r="T10" s="106">
        <f>'Attachment C Special Cost Diff.'!J41</f>
        <v>-31687863.799999997</v>
      </c>
      <c r="U10" s="109">
        <f t="shared" ref="U10:U41" si="3">S10+T10</f>
        <v>39360142.200000003</v>
      </c>
      <c r="V10" s="88">
        <v>1860.8</v>
      </c>
      <c r="W10" s="69">
        <f t="shared" ref="W10:W41" si="4">ROUND(U10/V10,0)</f>
        <v>21152</v>
      </c>
      <c r="Y10" s="1"/>
      <c r="AB10" s="1"/>
    </row>
    <row r="11" spans="1:28" x14ac:dyDescent="0.25">
      <c r="A11" s="108" t="s">
        <v>48</v>
      </c>
      <c r="B11" s="107">
        <v>1029601</v>
      </c>
      <c r="C11" s="45">
        <f>'Attachment B Audited Local Adj.'!C9</f>
        <v>0</v>
      </c>
      <c r="D11" s="45">
        <v>39176</v>
      </c>
      <c r="E11" s="45">
        <v>0</v>
      </c>
      <c r="F11" s="109">
        <f t="shared" si="0"/>
        <v>1068777</v>
      </c>
      <c r="G11" s="87">
        <v>0</v>
      </c>
      <c r="H11" s="87"/>
      <c r="I11" s="87"/>
      <c r="J11" s="87">
        <v>0</v>
      </c>
      <c r="K11" s="45">
        <f t="shared" si="1"/>
        <v>0</v>
      </c>
      <c r="L11" s="87">
        <v>146636</v>
      </c>
      <c r="M11" s="87">
        <v>0</v>
      </c>
      <c r="N11" s="87">
        <v>0</v>
      </c>
      <c r="O11" s="45">
        <f>'Attachment B Audited Local Adj.'!D9</f>
        <v>20820</v>
      </c>
      <c r="P11" s="87"/>
      <c r="Q11" s="87"/>
      <c r="R11" s="87">
        <v>0</v>
      </c>
      <c r="S11" s="109">
        <f t="shared" si="2"/>
        <v>1236233</v>
      </c>
      <c r="T11" s="106">
        <f>'Attachment C Special Cost Diff.'!J7</f>
        <v>-953797.86</v>
      </c>
      <c r="U11" s="109">
        <f t="shared" si="3"/>
        <v>282435.14</v>
      </c>
      <c r="V11" s="88">
        <v>16.25</v>
      </c>
      <c r="W11" s="69">
        <f t="shared" si="4"/>
        <v>17381</v>
      </c>
      <c r="X11" s="78"/>
      <c r="Y11" s="1"/>
      <c r="AB11" s="1"/>
    </row>
    <row r="12" spans="1:28" x14ac:dyDescent="0.25">
      <c r="A12" s="108" t="s">
        <v>16</v>
      </c>
      <c r="B12" s="107">
        <v>884644</v>
      </c>
      <c r="C12" s="45">
        <f>'Attachment B Audited Local Adj.'!C14</f>
        <v>0</v>
      </c>
      <c r="D12" s="45">
        <v>64356</v>
      </c>
      <c r="E12" s="45">
        <v>295052</v>
      </c>
      <c r="F12" s="109">
        <f t="shared" si="0"/>
        <v>1244052</v>
      </c>
      <c r="G12" s="87">
        <v>1745226</v>
      </c>
      <c r="H12" s="87">
        <v>140</v>
      </c>
      <c r="I12" s="87">
        <v>15937</v>
      </c>
      <c r="J12" s="87">
        <v>172101</v>
      </c>
      <c r="K12" s="45">
        <f t="shared" si="1"/>
        <v>1933404</v>
      </c>
      <c r="L12" s="87" t="s">
        <v>170</v>
      </c>
      <c r="M12" s="87">
        <v>0</v>
      </c>
      <c r="N12" s="87">
        <v>0</v>
      </c>
      <c r="O12" s="45">
        <f>'Attachment B Audited Local Adj.'!D14</f>
        <v>5470</v>
      </c>
      <c r="P12" s="87"/>
      <c r="Q12" s="87">
        <v>136500</v>
      </c>
      <c r="R12" s="87">
        <v>0</v>
      </c>
      <c r="S12" s="109">
        <f t="shared" si="2"/>
        <v>3319426</v>
      </c>
      <c r="T12" s="106">
        <f>'Attachment C Special Cost Diff.'!J12</f>
        <v>-1685852.5999999999</v>
      </c>
      <c r="U12" s="109">
        <f t="shared" si="3"/>
        <v>1633573.4000000001</v>
      </c>
      <c r="V12" s="88">
        <v>99.95</v>
      </c>
      <c r="W12" s="69">
        <f t="shared" si="4"/>
        <v>16344</v>
      </c>
      <c r="Y12" s="1"/>
      <c r="AB12" s="1"/>
    </row>
    <row r="13" spans="1:28" x14ac:dyDescent="0.25">
      <c r="A13" s="108" t="s">
        <v>22</v>
      </c>
      <c r="B13" s="107">
        <v>39258728</v>
      </c>
      <c r="C13" s="45">
        <f>'Attachment B Audited Local Adj.'!C24</f>
        <v>0</v>
      </c>
      <c r="D13" s="45">
        <v>1468074</v>
      </c>
      <c r="E13" s="45">
        <v>63312</v>
      </c>
      <c r="F13" s="109">
        <f t="shared" si="0"/>
        <v>40790114</v>
      </c>
      <c r="G13" s="87">
        <v>0</v>
      </c>
      <c r="H13" s="87">
        <v>15753</v>
      </c>
      <c r="I13" s="87">
        <v>811283</v>
      </c>
      <c r="J13" s="87">
        <v>563256</v>
      </c>
      <c r="K13" s="45">
        <f t="shared" si="1"/>
        <v>1390292</v>
      </c>
      <c r="L13" s="87" t="s">
        <v>170</v>
      </c>
      <c r="M13" s="87">
        <v>0</v>
      </c>
      <c r="N13" s="87">
        <v>0</v>
      </c>
      <c r="O13" s="45">
        <f>'Attachment B Audited Local Adj.'!D24</f>
        <v>10655</v>
      </c>
      <c r="P13" s="87"/>
      <c r="Q13" s="87">
        <v>65015</v>
      </c>
      <c r="R13" s="87">
        <v>0</v>
      </c>
      <c r="S13" s="109">
        <f t="shared" si="2"/>
        <v>42256076</v>
      </c>
      <c r="T13" s="106">
        <f>'Attachment C Special Cost Diff.'!J22</f>
        <v>-38283454.284449495</v>
      </c>
      <c r="U13" s="109">
        <f t="shared" si="3"/>
        <v>3972621.7155505046</v>
      </c>
      <c r="V13" s="88">
        <v>268</v>
      </c>
      <c r="W13" s="69">
        <f t="shared" si="4"/>
        <v>14823</v>
      </c>
      <c r="X13" s="78"/>
      <c r="Y13" s="1"/>
      <c r="AB13" s="1"/>
    </row>
    <row r="14" spans="1:28" x14ac:dyDescent="0.25">
      <c r="A14" s="108" t="s">
        <v>43</v>
      </c>
      <c r="B14" s="107">
        <v>4943811</v>
      </c>
      <c r="C14" s="45">
        <f>'Attachment B Audited Local Adj.'!C55</f>
        <v>0</v>
      </c>
      <c r="D14" s="45">
        <v>337364</v>
      </c>
      <c r="E14" s="45">
        <v>465841</v>
      </c>
      <c r="F14" s="109">
        <f t="shared" si="0"/>
        <v>5747016</v>
      </c>
      <c r="G14" s="87">
        <v>9046244</v>
      </c>
      <c r="H14" s="87">
        <v>170701</v>
      </c>
      <c r="I14" s="87">
        <v>6428</v>
      </c>
      <c r="J14" s="87">
        <v>0</v>
      </c>
      <c r="K14" s="45">
        <f t="shared" si="1"/>
        <v>9223373</v>
      </c>
      <c r="L14" s="87" t="s">
        <v>170</v>
      </c>
      <c r="M14" s="87">
        <v>0</v>
      </c>
      <c r="N14" s="87">
        <v>0</v>
      </c>
      <c r="O14" s="45">
        <f>'Attachment B Audited Local Adj.'!D55</f>
        <v>3541</v>
      </c>
      <c r="P14" s="87"/>
      <c r="Q14" s="87">
        <v>196000</v>
      </c>
      <c r="R14" s="87">
        <v>0</v>
      </c>
      <c r="S14" s="109">
        <f t="shared" si="2"/>
        <v>15169930</v>
      </c>
      <c r="T14" s="106">
        <f>'Attachment C Special Cost Diff.'!J53</f>
        <v>-7398279.4999999981</v>
      </c>
      <c r="U14" s="109">
        <f t="shared" si="3"/>
        <v>7771650.5000000019</v>
      </c>
      <c r="V14" s="88">
        <v>572.99</v>
      </c>
      <c r="W14" s="69">
        <f t="shared" si="4"/>
        <v>13563</v>
      </c>
      <c r="Y14" s="1"/>
      <c r="AB14" s="1"/>
    </row>
    <row r="15" spans="1:28" x14ac:dyDescent="0.25">
      <c r="A15" s="108" t="s">
        <v>52</v>
      </c>
      <c r="B15" s="109">
        <v>4559922</v>
      </c>
      <c r="C15" s="45">
        <f>'Attachment B Audited Local Adj.'!C16</f>
        <v>0</v>
      </c>
      <c r="D15" s="45">
        <v>176348</v>
      </c>
      <c r="E15" s="45">
        <v>0</v>
      </c>
      <c r="F15" s="109">
        <f t="shared" si="0"/>
        <v>4736270</v>
      </c>
      <c r="G15" s="87">
        <v>0</v>
      </c>
      <c r="H15" s="87"/>
      <c r="I15" s="87"/>
      <c r="J15" s="87">
        <v>0</v>
      </c>
      <c r="K15" s="45">
        <f t="shared" si="1"/>
        <v>0</v>
      </c>
      <c r="L15" s="87">
        <v>67253</v>
      </c>
      <c r="M15" s="87">
        <v>0</v>
      </c>
      <c r="N15" s="87">
        <v>0</v>
      </c>
      <c r="O15" s="45">
        <f>'Attachment B Audited Local Adj.'!D16</f>
        <v>168575</v>
      </c>
      <c r="P15" s="87">
        <v>169662</v>
      </c>
      <c r="Q15" s="87"/>
      <c r="R15" s="87">
        <v>0</v>
      </c>
      <c r="S15" s="109">
        <f t="shared" si="2"/>
        <v>5141760</v>
      </c>
      <c r="T15" s="106">
        <f>'Attachment C Special Cost Diff.'!J14</f>
        <v>-4356872.04</v>
      </c>
      <c r="U15" s="109">
        <f t="shared" si="3"/>
        <v>784887.96</v>
      </c>
      <c r="V15" s="88">
        <v>62.5</v>
      </c>
      <c r="W15" s="69">
        <f t="shared" si="4"/>
        <v>12558</v>
      </c>
      <c r="Y15" s="1"/>
      <c r="AB15" s="1"/>
    </row>
    <row r="16" spans="1:28" x14ac:dyDescent="0.25">
      <c r="A16" s="108" t="s">
        <v>119</v>
      </c>
      <c r="B16" s="107">
        <v>420524</v>
      </c>
      <c r="C16" s="45">
        <f>'Attachment B Audited Local Adj.'!C45</f>
        <v>0</v>
      </c>
      <c r="D16" s="45">
        <v>15797</v>
      </c>
      <c r="E16" s="45">
        <v>960</v>
      </c>
      <c r="F16" s="109">
        <f t="shared" si="0"/>
        <v>437281</v>
      </c>
      <c r="G16" s="87">
        <v>42546</v>
      </c>
      <c r="H16" s="87">
        <v>18752</v>
      </c>
      <c r="I16" s="87">
        <v>1043</v>
      </c>
      <c r="J16" s="87">
        <v>0</v>
      </c>
      <c r="K16" s="45">
        <f t="shared" si="1"/>
        <v>62341</v>
      </c>
      <c r="L16" s="87" t="s">
        <v>170</v>
      </c>
      <c r="M16" s="87">
        <v>0</v>
      </c>
      <c r="N16" s="87">
        <v>0</v>
      </c>
      <c r="O16" s="45">
        <f>'Attachment B Audited Local Adj.'!D45</f>
        <v>0</v>
      </c>
      <c r="P16" s="87"/>
      <c r="Q16" s="87"/>
      <c r="R16" s="87">
        <v>0</v>
      </c>
      <c r="S16" s="109">
        <f t="shared" si="2"/>
        <v>499622</v>
      </c>
      <c r="T16" s="106">
        <f>'Attachment C Special Cost Diff.'!J43</f>
        <v>-354129.05572150473</v>
      </c>
      <c r="U16" s="109">
        <f t="shared" si="3"/>
        <v>145492.94427849527</v>
      </c>
      <c r="V16" s="88">
        <v>12</v>
      </c>
      <c r="W16" s="69">
        <f t="shared" si="4"/>
        <v>12124</v>
      </c>
      <c r="X16" s="78"/>
      <c r="Y16" s="1"/>
      <c r="AB16" s="1"/>
    </row>
    <row r="17" spans="1:28" x14ac:dyDescent="0.25">
      <c r="A17" s="108" t="s">
        <v>40</v>
      </c>
      <c r="B17" s="107">
        <v>1456803</v>
      </c>
      <c r="C17" s="45">
        <f>'Attachment B Audited Local Adj.'!C50</f>
        <v>0</v>
      </c>
      <c r="D17" s="45">
        <v>90527</v>
      </c>
      <c r="E17" s="45">
        <v>5908</v>
      </c>
      <c r="F17" s="109">
        <f t="shared" si="0"/>
        <v>1553238</v>
      </c>
      <c r="G17" s="87">
        <v>2118569</v>
      </c>
      <c r="H17" s="87">
        <v>0</v>
      </c>
      <c r="I17" s="87">
        <v>6600</v>
      </c>
      <c r="J17" s="87">
        <v>0</v>
      </c>
      <c r="K17" s="45">
        <f t="shared" si="1"/>
        <v>2125169</v>
      </c>
      <c r="L17" s="87" t="s">
        <v>170</v>
      </c>
      <c r="M17" s="87">
        <v>0</v>
      </c>
      <c r="N17" s="87">
        <v>0</v>
      </c>
      <c r="O17" s="45">
        <f>'Attachment B Audited Local Adj.'!D50</f>
        <v>0</v>
      </c>
      <c r="P17" s="87"/>
      <c r="Q17" s="87">
        <v>1055</v>
      </c>
      <c r="R17" s="87">
        <v>0</v>
      </c>
      <c r="S17" s="109">
        <f t="shared" si="2"/>
        <v>3679462</v>
      </c>
      <c r="T17" s="106">
        <f>'Attachment C Special Cost Diff.'!J48</f>
        <v>-1910382.3000000003</v>
      </c>
      <c r="U17" s="109">
        <f t="shared" si="3"/>
        <v>1769079.6999999997</v>
      </c>
      <c r="V17" s="88">
        <v>147.69999999999999</v>
      </c>
      <c r="W17" s="69">
        <f t="shared" si="4"/>
        <v>11978</v>
      </c>
      <c r="X17" s="78"/>
      <c r="Y17" s="1"/>
      <c r="AB17" s="1"/>
    </row>
    <row r="18" spans="1:28" x14ac:dyDescent="0.25">
      <c r="A18" s="108" t="s">
        <v>64</v>
      </c>
      <c r="B18" s="109">
        <v>22126991</v>
      </c>
      <c r="C18" s="45">
        <f>'Attachment B Audited Local Adj.'!C59</f>
        <v>0</v>
      </c>
      <c r="D18" s="45">
        <v>864848</v>
      </c>
      <c r="E18" s="45">
        <v>104748</v>
      </c>
      <c r="F18" s="109">
        <f t="shared" si="0"/>
        <v>23096587</v>
      </c>
      <c r="G18" s="110">
        <v>0</v>
      </c>
      <c r="H18" s="110"/>
      <c r="I18" s="110"/>
      <c r="J18" s="110">
        <v>0</v>
      </c>
      <c r="K18" s="45">
        <f t="shared" si="1"/>
        <v>0</v>
      </c>
      <c r="L18" s="111">
        <v>585343</v>
      </c>
      <c r="M18" s="111">
        <v>0</v>
      </c>
      <c r="N18" s="111">
        <v>0</v>
      </c>
      <c r="O18" s="45">
        <f>'Attachment B Audited Local Adj.'!D59</f>
        <v>1062528</v>
      </c>
      <c r="P18" s="87"/>
      <c r="Q18" s="111">
        <v>341012</v>
      </c>
      <c r="R18" s="110">
        <v>0</v>
      </c>
      <c r="S18" s="109">
        <f t="shared" si="2"/>
        <v>25085470</v>
      </c>
      <c r="T18" s="106">
        <f>'Attachment C Special Cost Diff.'!J57</f>
        <v>-21412595.760000002</v>
      </c>
      <c r="U18" s="109">
        <f t="shared" si="3"/>
        <v>3672874.2399999984</v>
      </c>
      <c r="V18" s="88">
        <v>316.45999999999998</v>
      </c>
      <c r="W18" s="69">
        <f t="shared" si="4"/>
        <v>11606</v>
      </c>
      <c r="X18" s="70"/>
      <c r="Y18" s="1"/>
      <c r="AB18" s="1"/>
    </row>
    <row r="19" spans="1:28" x14ac:dyDescent="0.25">
      <c r="A19" s="108" t="s">
        <v>31</v>
      </c>
      <c r="B19" s="107">
        <v>8480745</v>
      </c>
      <c r="C19" s="45">
        <f>'Attachment B Audited Local Adj.'!C37</f>
        <v>26520</v>
      </c>
      <c r="D19" s="45">
        <v>336735</v>
      </c>
      <c r="E19" s="45">
        <v>121264</v>
      </c>
      <c r="F19" s="109">
        <f t="shared" si="0"/>
        <v>8965264</v>
      </c>
      <c r="G19" s="87">
        <v>2388707</v>
      </c>
      <c r="H19" s="87">
        <v>1557</v>
      </c>
      <c r="I19" s="87">
        <v>790749</v>
      </c>
      <c r="J19" s="87">
        <v>0</v>
      </c>
      <c r="K19" s="45">
        <f t="shared" si="1"/>
        <v>3181013</v>
      </c>
      <c r="L19" s="87" t="s">
        <v>170</v>
      </c>
      <c r="M19" s="87">
        <v>0</v>
      </c>
      <c r="N19" s="87">
        <v>0</v>
      </c>
      <c r="O19" s="45">
        <f>'Attachment B Audited Local Adj.'!D37</f>
        <v>86038</v>
      </c>
      <c r="P19" s="87">
        <v>0</v>
      </c>
      <c r="Q19" s="87"/>
      <c r="R19" s="87">
        <v>0</v>
      </c>
      <c r="S19" s="109">
        <f t="shared" si="2"/>
        <v>12232315</v>
      </c>
      <c r="T19" s="106">
        <f>'Attachment C Special Cost Diff.'!J35</f>
        <v>-9056406.0645373724</v>
      </c>
      <c r="U19" s="109">
        <f t="shared" si="3"/>
        <v>3175908.9354626276</v>
      </c>
      <c r="V19" s="88">
        <v>286</v>
      </c>
      <c r="W19" s="69">
        <f t="shared" si="4"/>
        <v>11105</v>
      </c>
      <c r="X19" s="78"/>
      <c r="Y19" s="28"/>
      <c r="AB19" s="1"/>
    </row>
    <row r="20" spans="1:28" ht="12.75" customHeight="1" x14ac:dyDescent="0.25">
      <c r="A20" s="108" t="s">
        <v>19</v>
      </c>
      <c r="B20" s="107">
        <v>5900701</v>
      </c>
      <c r="C20" s="45">
        <f>'Attachment B Audited Local Adj.'!C21</f>
        <v>22</v>
      </c>
      <c r="D20" s="45">
        <v>259666</v>
      </c>
      <c r="E20" s="45">
        <v>353469</v>
      </c>
      <c r="F20" s="109">
        <f t="shared" si="0"/>
        <v>6513858</v>
      </c>
      <c r="G20" s="87">
        <v>2721129</v>
      </c>
      <c r="H20" s="87">
        <v>139567</v>
      </c>
      <c r="I20" s="87">
        <v>106446</v>
      </c>
      <c r="J20" s="87">
        <v>0</v>
      </c>
      <c r="K20" s="45">
        <f t="shared" si="1"/>
        <v>2967142</v>
      </c>
      <c r="L20" s="87" t="s">
        <v>170</v>
      </c>
      <c r="M20" s="87">
        <v>0</v>
      </c>
      <c r="N20" s="87">
        <v>0</v>
      </c>
      <c r="O20" s="45">
        <f>'Attachment B Audited Local Adj.'!D21</f>
        <v>1303</v>
      </c>
      <c r="P20" s="87"/>
      <c r="Q20" s="87"/>
      <c r="R20" s="87">
        <v>0</v>
      </c>
      <c r="S20" s="109">
        <f t="shared" si="2"/>
        <v>9482303</v>
      </c>
      <c r="T20" s="106">
        <f>'Attachment C Special Cost Diff.'!J19</f>
        <v>-7619316.5999999996</v>
      </c>
      <c r="U20" s="109">
        <f t="shared" si="3"/>
        <v>1862986.4000000004</v>
      </c>
      <c r="V20" s="88">
        <v>177</v>
      </c>
      <c r="W20" s="69">
        <f t="shared" si="4"/>
        <v>10525</v>
      </c>
      <c r="X20" s="70"/>
      <c r="Y20" s="28"/>
      <c r="AB20" s="1"/>
    </row>
    <row r="21" spans="1:28" x14ac:dyDescent="0.25">
      <c r="A21" s="108" t="s">
        <v>45</v>
      </c>
      <c r="B21" s="107">
        <v>1200743</v>
      </c>
      <c r="C21" s="45">
        <f>'Attachment B Audited Local Adj.'!C57</f>
        <v>890</v>
      </c>
      <c r="D21" s="45">
        <v>53063</v>
      </c>
      <c r="E21" s="45">
        <v>59801</v>
      </c>
      <c r="F21" s="109">
        <f t="shared" si="0"/>
        <v>1314497</v>
      </c>
      <c r="G21" s="87">
        <v>543996</v>
      </c>
      <c r="H21" s="87">
        <v>10977</v>
      </c>
      <c r="I21" s="87">
        <v>164800</v>
      </c>
      <c r="J21" s="87">
        <v>0</v>
      </c>
      <c r="K21" s="45">
        <f t="shared" si="1"/>
        <v>719773</v>
      </c>
      <c r="L21" s="87" t="s">
        <v>170</v>
      </c>
      <c r="M21" s="87">
        <v>0</v>
      </c>
      <c r="N21" s="87">
        <v>0</v>
      </c>
      <c r="O21" s="45">
        <f>'Attachment B Audited Local Adj.'!D57</f>
        <v>1866</v>
      </c>
      <c r="P21" s="87"/>
      <c r="Q21" s="87"/>
      <c r="R21" s="87">
        <v>0</v>
      </c>
      <c r="S21" s="109">
        <f t="shared" si="2"/>
        <v>2036136</v>
      </c>
      <c r="T21" s="106">
        <f>'Attachment C Special Cost Diff.'!J55</f>
        <v>-1276633.8303882319</v>
      </c>
      <c r="U21" s="109">
        <f t="shared" si="3"/>
        <v>759502.1696117681</v>
      </c>
      <c r="V21" s="88">
        <v>72.75</v>
      </c>
      <c r="W21" s="69">
        <f t="shared" si="4"/>
        <v>10440</v>
      </c>
      <c r="Y21" s="1"/>
    </row>
    <row r="22" spans="1:28" x14ac:dyDescent="0.25">
      <c r="A22" s="108" t="s">
        <v>61</v>
      </c>
      <c r="B22" s="109">
        <v>4272617</v>
      </c>
      <c r="C22" s="45">
        <f>'Attachment B Audited Local Adj.'!C51</f>
        <v>0</v>
      </c>
      <c r="D22" s="45">
        <v>159347</v>
      </c>
      <c r="E22" s="45">
        <v>176369</v>
      </c>
      <c r="F22" s="109">
        <f t="shared" si="0"/>
        <v>4608333</v>
      </c>
      <c r="G22" s="87">
        <v>0</v>
      </c>
      <c r="H22" s="87"/>
      <c r="I22" s="87"/>
      <c r="J22" s="87">
        <v>0</v>
      </c>
      <c r="K22" s="45">
        <f t="shared" si="1"/>
        <v>0</v>
      </c>
      <c r="L22" s="87">
        <v>33726</v>
      </c>
      <c r="M22" s="87">
        <v>0</v>
      </c>
      <c r="N22" s="87">
        <v>0</v>
      </c>
      <c r="O22" s="45">
        <f>'Attachment B Audited Local Adj.'!D51</f>
        <v>0</v>
      </c>
      <c r="P22" s="87">
        <v>294190</v>
      </c>
      <c r="Q22" s="87">
        <v>108688</v>
      </c>
      <c r="R22" s="87">
        <v>0</v>
      </c>
      <c r="S22" s="109">
        <f t="shared" si="2"/>
        <v>5044937</v>
      </c>
      <c r="T22" s="106">
        <f>'Attachment C Special Cost Diff.'!J49</f>
        <v>-3627130.1</v>
      </c>
      <c r="U22" s="109">
        <f t="shared" si="3"/>
        <v>1417806.9</v>
      </c>
      <c r="V22" s="88">
        <v>138.22</v>
      </c>
      <c r="W22" s="69">
        <f t="shared" si="4"/>
        <v>10258</v>
      </c>
      <c r="Y22" s="1"/>
      <c r="AB22" s="1"/>
    </row>
    <row r="23" spans="1:28" ht="12.75" customHeight="1" x14ac:dyDescent="0.25">
      <c r="A23" s="108" t="s">
        <v>55</v>
      </c>
      <c r="B23" s="107">
        <v>5947203</v>
      </c>
      <c r="C23" s="45">
        <f>'Attachment B Audited Local Adj.'!C28</f>
        <v>0</v>
      </c>
      <c r="D23" s="45">
        <v>228848</v>
      </c>
      <c r="E23" s="45">
        <v>34632</v>
      </c>
      <c r="F23" s="109">
        <f t="shared" si="0"/>
        <v>6210683</v>
      </c>
      <c r="G23" s="87">
        <v>0</v>
      </c>
      <c r="H23" s="87"/>
      <c r="I23" s="87"/>
      <c r="J23" s="87">
        <v>0</v>
      </c>
      <c r="K23" s="45">
        <f t="shared" si="1"/>
        <v>0</v>
      </c>
      <c r="L23" s="87">
        <v>94406</v>
      </c>
      <c r="M23" s="87">
        <v>0</v>
      </c>
      <c r="N23" s="87">
        <v>0</v>
      </c>
      <c r="O23" s="45">
        <f>'Attachment B Audited Local Adj.'!D28</f>
        <v>189010</v>
      </c>
      <c r="P23" s="87"/>
      <c r="Q23" s="87">
        <v>274552</v>
      </c>
      <c r="R23" s="87">
        <v>0</v>
      </c>
      <c r="S23" s="109">
        <f t="shared" si="2"/>
        <v>6768651</v>
      </c>
      <c r="T23" s="106">
        <f>'Attachment C Special Cost Diff.'!J26</f>
        <v>-5290836.54</v>
      </c>
      <c r="U23" s="109">
        <f t="shared" si="3"/>
        <v>1477814.46</v>
      </c>
      <c r="V23" s="88">
        <v>148</v>
      </c>
      <c r="W23" s="69">
        <f t="shared" si="4"/>
        <v>9985</v>
      </c>
      <c r="X23" s="39"/>
      <c r="Y23" s="1"/>
      <c r="AB23" s="1"/>
    </row>
    <row r="24" spans="1:28" x14ac:dyDescent="0.25">
      <c r="A24" s="108" t="s">
        <v>33</v>
      </c>
      <c r="B24" s="107">
        <v>11355593</v>
      </c>
      <c r="C24" s="45">
        <f>'Attachment B Audited Local Adj.'!C41</f>
        <v>0</v>
      </c>
      <c r="D24" s="45">
        <v>426585</v>
      </c>
      <c r="E24" s="45">
        <v>121428</v>
      </c>
      <c r="F24" s="109">
        <f t="shared" si="0"/>
        <v>11903606</v>
      </c>
      <c r="G24" s="87">
        <v>92497</v>
      </c>
      <c r="H24" s="87">
        <v>14162</v>
      </c>
      <c r="I24" s="87">
        <v>173871</v>
      </c>
      <c r="J24" s="87">
        <v>0</v>
      </c>
      <c r="K24" s="45">
        <f t="shared" si="1"/>
        <v>280530</v>
      </c>
      <c r="L24" s="87" t="s">
        <v>170</v>
      </c>
      <c r="M24" s="87">
        <v>0</v>
      </c>
      <c r="N24" s="87">
        <v>0</v>
      </c>
      <c r="O24" s="45">
        <f>'Attachment B Audited Local Adj.'!D41</f>
        <v>0</v>
      </c>
      <c r="P24" s="87"/>
      <c r="Q24" s="87">
        <v>121255</v>
      </c>
      <c r="R24" s="87">
        <v>0</v>
      </c>
      <c r="S24" s="109">
        <f t="shared" si="2"/>
        <v>12305391</v>
      </c>
      <c r="T24" s="106">
        <f>'Attachment C Special Cost Diff.'!J39</f>
        <v>-10456059.861038426</v>
      </c>
      <c r="U24" s="109">
        <f t="shared" si="3"/>
        <v>1849331.1389615741</v>
      </c>
      <c r="V24" s="88">
        <v>187.1</v>
      </c>
      <c r="W24" s="69">
        <f t="shared" si="4"/>
        <v>9884</v>
      </c>
      <c r="X24" s="70"/>
      <c r="Y24" s="1"/>
      <c r="AA24" s="39"/>
      <c r="AB24" s="1"/>
    </row>
    <row r="25" spans="1:28" x14ac:dyDescent="0.25">
      <c r="A25" s="108" t="s">
        <v>51</v>
      </c>
      <c r="B25" s="109">
        <v>3223386</v>
      </c>
      <c r="C25" s="45">
        <f>'Attachment B Audited Local Adj.'!C15</f>
        <v>0</v>
      </c>
      <c r="D25" s="45">
        <v>120215</v>
      </c>
      <c r="E25" s="45">
        <v>37588</v>
      </c>
      <c r="F25" s="109">
        <f t="shared" si="0"/>
        <v>3381189</v>
      </c>
      <c r="G25" s="87">
        <v>0</v>
      </c>
      <c r="H25" s="87"/>
      <c r="I25" s="87"/>
      <c r="J25" s="87">
        <v>0</v>
      </c>
      <c r="K25" s="45">
        <f t="shared" si="1"/>
        <v>0</v>
      </c>
      <c r="L25" s="87">
        <v>36264</v>
      </c>
      <c r="M25" s="87">
        <v>0</v>
      </c>
      <c r="N25" s="87">
        <v>0</v>
      </c>
      <c r="O25" s="45">
        <f>'Attachment B Audited Local Adj.'!D15</f>
        <v>0</v>
      </c>
      <c r="P25" s="87">
        <v>262799</v>
      </c>
      <c r="Q25" s="87"/>
      <c r="R25" s="87">
        <v>0</v>
      </c>
      <c r="S25" s="109">
        <f t="shared" si="2"/>
        <v>3680252</v>
      </c>
      <c r="T25" s="106">
        <f>'Attachment C Special Cost Diff.'!J13</f>
        <v>-2540021.56</v>
      </c>
      <c r="U25" s="109">
        <f t="shared" si="3"/>
        <v>1140230.44</v>
      </c>
      <c r="V25" s="88">
        <v>121.25</v>
      </c>
      <c r="W25" s="69">
        <f t="shared" si="4"/>
        <v>9404</v>
      </c>
      <c r="X25" s="39"/>
      <c r="Y25" s="1"/>
      <c r="AB25" s="1"/>
    </row>
    <row r="26" spans="1:28" x14ac:dyDescent="0.25">
      <c r="A26" s="108" t="s">
        <v>14</v>
      </c>
      <c r="B26" s="109">
        <v>4157002</v>
      </c>
      <c r="C26" s="45">
        <f>'Attachment B Audited Local Adj.'!C10</f>
        <v>0</v>
      </c>
      <c r="D26" s="45">
        <v>195443</v>
      </c>
      <c r="E26" s="45">
        <v>67571</v>
      </c>
      <c r="F26" s="109">
        <f t="shared" si="0"/>
        <v>4420016</v>
      </c>
      <c r="G26" s="87">
        <v>1100000</v>
      </c>
      <c r="H26" s="87">
        <v>0</v>
      </c>
      <c r="I26" s="87">
        <v>42012</v>
      </c>
      <c r="J26" s="87">
        <v>206746</v>
      </c>
      <c r="K26" s="45">
        <f t="shared" si="1"/>
        <v>1348758</v>
      </c>
      <c r="L26" s="87" t="s">
        <v>170</v>
      </c>
      <c r="M26" s="87">
        <v>0</v>
      </c>
      <c r="N26" s="87">
        <v>0</v>
      </c>
      <c r="O26" s="45">
        <f>'Attachment B Audited Local Adj.'!D10</f>
        <v>564113</v>
      </c>
      <c r="P26" s="87"/>
      <c r="Q26" s="87">
        <v>210474</v>
      </c>
      <c r="R26" s="87">
        <v>0</v>
      </c>
      <c r="S26" s="109">
        <f t="shared" si="2"/>
        <v>6543361</v>
      </c>
      <c r="T26" s="106">
        <f>'Attachment C Special Cost Diff.'!J8</f>
        <v>-4741488.26278421</v>
      </c>
      <c r="U26" s="109">
        <f t="shared" si="3"/>
        <v>1801872.73721579</v>
      </c>
      <c r="V26" s="88">
        <v>197</v>
      </c>
      <c r="W26" s="69">
        <f t="shared" si="4"/>
        <v>9147</v>
      </c>
      <c r="X26" s="39"/>
      <c r="Y26" s="28"/>
      <c r="AB26" s="1"/>
    </row>
    <row r="27" spans="1:28" x14ac:dyDescent="0.25">
      <c r="A27" s="108" t="s">
        <v>42</v>
      </c>
      <c r="B27" s="107">
        <v>3486468</v>
      </c>
      <c r="C27" s="45">
        <f>'Attachment B Audited Local Adj.'!C54</f>
        <v>0</v>
      </c>
      <c r="D27" s="45">
        <v>215036</v>
      </c>
      <c r="E27" s="45">
        <v>247843</v>
      </c>
      <c r="F27" s="109">
        <f t="shared" si="0"/>
        <v>3949347</v>
      </c>
      <c r="G27" s="87">
        <v>3994910</v>
      </c>
      <c r="H27" s="87">
        <v>14008</v>
      </c>
      <c r="I27" s="87">
        <v>0</v>
      </c>
      <c r="J27" s="87">
        <v>0</v>
      </c>
      <c r="K27" s="45">
        <f t="shared" si="1"/>
        <v>4008918</v>
      </c>
      <c r="L27" s="87" t="s">
        <v>170</v>
      </c>
      <c r="M27" s="87">
        <v>0</v>
      </c>
      <c r="N27" s="87">
        <v>0</v>
      </c>
      <c r="O27" s="45">
        <f>'Attachment B Audited Local Adj.'!D54</f>
        <v>2702</v>
      </c>
      <c r="P27" s="87"/>
      <c r="Q27" s="87"/>
      <c r="R27" s="87">
        <v>0</v>
      </c>
      <c r="S27" s="109">
        <f t="shared" si="2"/>
        <v>7960967</v>
      </c>
      <c r="T27" s="106">
        <f>'Attachment C Special Cost Diff.'!J52</f>
        <v>-4805993.5</v>
      </c>
      <c r="U27" s="109">
        <f t="shared" si="3"/>
        <v>3154973.5</v>
      </c>
      <c r="V27" s="88">
        <v>346.15</v>
      </c>
      <c r="W27" s="69">
        <f t="shared" si="4"/>
        <v>9114</v>
      </c>
      <c r="X27" s="70"/>
      <c r="Y27" s="28"/>
      <c r="AB27" s="1"/>
    </row>
    <row r="28" spans="1:28" x14ac:dyDescent="0.25">
      <c r="A28" s="108" t="s">
        <v>53</v>
      </c>
      <c r="B28" s="109">
        <v>6318446</v>
      </c>
      <c r="C28" s="45">
        <f>'Attachment B Audited Local Adj.'!C17</f>
        <v>0</v>
      </c>
      <c r="D28" s="45">
        <v>247403</v>
      </c>
      <c r="E28" s="45">
        <v>486983</v>
      </c>
      <c r="F28" s="109">
        <f t="shared" si="0"/>
        <v>7052832</v>
      </c>
      <c r="G28" s="87">
        <v>0</v>
      </c>
      <c r="H28" s="87"/>
      <c r="I28" s="87"/>
      <c r="J28" s="87">
        <v>0</v>
      </c>
      <c r="K28" s="45">
        <f t="shared" si="1"/>
        <v>0</v>
      </c>
      <c r="L28" s="87">
        <v>74493</v>
      </c>
      <c r="M28" s="87">
        <v>0</v>
      </c>
      <c r="N28" s="87">
        <v>0</v>
      </c>
      <c r="O28" s="45">
        <f>'Attachment B Audited Local Adj.'!D17</f>
        <v>315269</v>
      </c>
      <c r="P28" s="87">
        <v>517805</v>
      </c>
      <c r="Q28" s="87"/>
      <c r="R28" s="87">
        <v>0</v>
      </c>
      <c r="S28" s="109">
        <f t="shared" si="2"/>
        <v>7960399</v>
      </c>
      <c r="T28" s="106">
        <f>'Attachment C Special Cost Diff.'!J15</f>
        <v>-5468898.5600000005</v>
      </c>
      <c r="U28" s="109">
        <f t="shared" si="3"/>
        <v>2491500.4399999995</v>
      </c>
      <c r="V28" s="88">
        <v>277.8</v>
      </c>
      <c r="W28" s="69">
        <f t="shared" si="4"/>
        <v>8969</v>
      </c>
      <c r="Y28" s="28"/>
      <c r="AB28" s="1"/>
    </row>
    <row r="29" spans="1:28" x14ac:dyDescent="0.25">
      <c r="A29" s="108" t="s">
        <v>57</v>
      </c>
      <c r="B29" s="107">
        <v>5995799</v>
      </c>
      <c r="C29" s="45">
        <f>'Attachment B Audited Local Adj.'!C36</f>
        <v>0</v>
      </c>
      <c r="D29" s="45">
        <v>311204</v>
      </c>
      <c r="E29" s="45">
        <v>217214</v>
      </c>
      <c r="F29" s="109">
        <f t="shared" si="0"/>
        <v>6524217</v>
      </c>
      <c r="G29" s="87">
        <v>0</v>
      </c>
      <c r="H29" s="87"/>
      <c r="I29" s="87"/>
      <c r="J29" s="87">
        <v>0</v>
      </c>
      <c r="K29" s="45">
        <f t="shared" si="1"/>
        <v>0</v>
      </c>
      <c r="L29" s="111">
        <v>279186</v>
      </c>
      <c r="M29" s="111">
        <v>0</v>
      </c>
      <c r="N29" s="111">
        <v>0</v>
      </c>
      <c r="O29" s="45">
        <f>'Attachment B Audited Local Adj.'!D36</f>
        <v>2348639</v>
      </c>
      <c r="P29" s="110">
        <v>0</v>
      </c>
      <c r="Q29" s="111">
        <v>305143</v>
      </c>
      <c r="R29" s="110">
        <v>0</v>
      </c>
      <c r="S29" s="109">
        <f t="shared" si="2"/>
        <v>9457185</v>
      </c>
      <c r="T29" s="106">
        <f>'Attachment C Special Cost Diff.'!J34</f>
        <v>-6772797.9199999999</v>
      </c>
      <c r="U29" s="109">
        <f t="shared" si="3"/>
        <v>2684387.08</v>
      </c>
      <c r="V29" s="88">
        <v>300.85000000000002</v>
      </c>
      <c r="W29" s="120">
        <f t="shared" si="4"/>
        <v>8923</v>
      </c>
      <c r="X29" s="39" t="s">
        <v>89</v>
      </c>
      <c r="Y29" s="28"/>
      <c r="AB29" s="1"/>
    </row>
    <row r="30" spans="1:28" x14ac:dyDescent="0.25">
      <c r="A30" s="108" t="s">
        <v>49</v>
      </c>
      <c r="B30" s="107">
        <v>3418459</v>
      </c>
      <c r="C30" s="45">
        <f>'Attachment B Audited Local Adj.'!C12</f>
        <v>0</v>
      </c>
      <c r="D30" s="45">
        <v>219176</v>
      </c>
      <c r="E30" s="45">
        <v>59476</v>
      </c>
      <c r="F30" s="109">
        <f t="shared" si="0"/>
        <v>3697111</v>
      </c>
      <c r="G30" s="87">
        <v>0</v>
      </c>
      <c r="H30" s="87"/>
      <c r="I30" s="87"/>
      <c r="J30" s="87">
        <v>0</v>
      </c>
      <c r="K30" s="45">
        <f t="shared" si="1"/>
        <v>0</v>
      </c>
      <c r="L30" s="87">
        <v>303109</v>
      </c>
      <c r="M30" s="87">
        <v>0</v>
      </c>
      <c r="N30" s="87">
        <v>0</v>
      </c>
      <c r="O30" s="45">
        <f>'Attachment B Audited Local Adj.'!D12</f>
        <v>2458389</v>
      </c>
      <c r="P30" s="87"/>
      <c r="Q30" s="87">
        <v>310947</v>
      </c>
      <c r="R30" s="87">
        <v>0</v>
      </c>
      <c r="S30" s="109">
        <f t="shared" si="2"/>
        <v>6769556</v>
      </c>
      <c r="T30" s="106">
        <f>'Attachment C Special Cost Diff.'!J10</f>
        <v>-4176902.62</v>
      </c>
      <c r="U30" s="109">
        <f t="shared" si="3"/>
        <v>2592653.38</v>
      </c>
      <c r="V30" s="88">
        <v>295.89999999999998</v>
      </c>
      <c r="W30" s="69">
        <f t="shared" si="4"/>
        <v>8762</v>
      </c>
      <c r="X30" s="48"/>
      <c r="Y30" s="28"/>
      <c r="AB30" s="1"/>
    </row>
    <row r="31" spans="1:28" ht="12.75" customHeight="1" x14ac:dyDescent="0.3">
      <c r="A31" s="108" t="s">
        <v>50</v>
      </c>
      <c r="B31" s="107">
        <v>32452511</v>
      </c>
      <c r="C31" s="45">
        <f>'Attachment B Audited Local Adj.'!C13</f>
        <v>0</v>
      </c>
      <c r="D31" s="45">
        <v>1570609</v>
      </c>
      <c r="E31" s="45">
        <v>90874</v>
      </c>
      <c r="F31" s="109">
        <f t="shared" si="0"/>
        <v>34113994</v>
      </c>
      <c r="G31" s="87">
        <v>0</v>
      </c>
      <c r="H31" s="87"/>
      <c r="I31" s="87"/>
      <c r="J31" s="87">
        <v>0</v>
      </c>
      <c r="K31" s="45">
        <f t="shared" si="1"/>
        <v>0</v>
      </c>
      <c r="L31" s="87">
        <v>1781932</v>
      </c>
      <c r="M31" s="87">
        <v>0</v>
      </c>
      <c r="N31" s="87">
        <v>0</v>
      </c>
      <c r="O31" s="45">
        <f>'Attachment B Audited Local Adj.'!D13</f>
        <v>9660866</v>
      </c>
      <c r="P31" s="87"/>
      <c r="Q31" s="87">
        <v>1337041</v>
      </c>
      <c r="R31" s="87">
        <v>0</v>
      </c>
      <c r="S31" s="109">
        <f t="shared" si="2"/>
        <v>46893833</v>
      </c>
      <c r="T31" s="106">
        <f>'Attachment C Special Cost Diff.'!J11</f>
        <v>-32197965.880000003</v>
      </c>
      <c r="U31" s="109">
        <f t="shared" si="3"/>
        <v>14695867.119999997</v>
      </c>
      <c r="V31" s="88">
        <v>1682.86</v>
      </c>
      <c r="W31" s="69">
        <f t="shared" si="4"/>
        <v>8733</v>
      </c>
      <c r="X31" s="78"/>
      <c r="Y31" s="89"/>
      <c r="AB31" s="1"/>
    </row>
    <row r="32" spans="1:28" ht="12.75" customHeight="1" x14ac:dyDescent="0.3">
      <c r="A32" s="108" t="s">
        <v>60</v>
      </c>
      <c r="B32" s="107">
        <v>865480</v>
      </c>
      <c r="C32" s="45">
        <f>'Attachment B Audited Local Adj.'!C47</f>
        <v>0</v>
      </c>
      <c r="D32" s="45">
        <v>50014</v>
      </c>
      <c r="E32" s="45">
        <v>0</v>
      </c>
      <c r="F32" s="109">
        <f t="shared" si="0"/>
        <v>915494</v>
      </c>
      <c r="G32" s="87">
        <v>0</v>
      </c>
      <c r="H32" s="87"/>
      <c r="I32" s="87"/>
      <c r="J32" s="87">
        <v>0</v>
      </c>
      <c r="K32" s="45">
        <f t="shared" si="1"/>
        <v>0</v>
      </c>
      <c r="L32" s="87">
        <v>69173</v>
      </c>
      <c r="M32" s="87">
        <v>0</v>
      </c>
      <c r="N32" s="87">
        <v>0</v>
      </c>
      <c r="O32" s="45">
        <f>'Attachment B Audited Local Adj.'!D47</f>
        <v>475581</v>
      </c>
      <c r="P32" s="87"/>
      <c r="Q32" s="87"/>
      <c r="R32" s="87">
        <v>0</v>
      </c>
      <c r="S32" s="109">
        <f t="shared" si="2"/>
        <v>1460248</v>
      </c>
      <c r="T32" s="106">
        <f>'Attachment C Special Cost Diff.'!J45</f>
        <v>-1081517.94</v>
      </c>
      <c r="U32" s="109">
        <f t="shared" si="3"/>
        <v>378730.06000000006</v>
      </c>
      <c r="V32" s="88">
        <v>43.65</v>
      </c>
      <c r="W32" s="69">
        <f t="shared" si="4"/>
        <v>8677</v>
      </c>
      <c r="Y32" s="90"/>
      <c r="AB32" s="1"/>
    </row>
    <row r="33" spans="1:28" ht="12.75" customHeight="1" x14ac:dyDescent="0.3">
      <c r="A33" s="108" t="s">
        <v>47</v>
      </c>
      <c r="B33" s="107">
        <v>9432157</v>
      </c>
      <c r="C33" s="45">
        <f>'Attachment B Audited Local Adj.'!C8</f>
        <v>0</v>
      </c>
      <c r="D33" s="45">
        <v>363879</v>
      </c>
      <c r="E33" s="45">
        <v>782005</v>
      </c>
      <c r="F33" s="109">
        <f t="shared" si="0"/>
        <v>10578041</v>
      </c>
      <c r="G33" s="110">
        <v>0</v>
      </c>
      <c r="H33" s="110">
        <v>0</v>
      </c>
      <c r="I33" s="110">
        <v>0</v>
      </c>
      <c r="J33" s="110">
        <v>0</v>
      </c>
      <c r="K33" s="45">
        <f t="shared" si="1"/>
        <v>0</v>
      </c>
      <c r="L33" s="111">
        <v>77924</v>
      </c>
      <c r="M33" s="110">
        <v>0</v>
      </c>
      <c r="N33" s="110">
        <v>0</v>
      </c>
      <c r="O33" s="45">
        <f>'Attachment B Audited Local Adj.'!D8</f>
        <v>324694</v>
      </c>
      <c r="P33" s="112"/>
      <c r="Q33" s="111">
        <v>424577</v>
      </c>
      <c r="R33" s="110">
        <v>0</v>
      </c>
      <c r="S33" s="109">
        <f t="shared" si="2"/>
        <v>11405236</v>
      </c>
      <c r="T33" s="106">
        <f>'Attachment C Special Cost Diff.'!J6</f>
        <v>-8516323.9600000009</v>
      </c>
      <c r="U33" s="109">
        <f t="shared" si="3"/>
        <v>2888912.0399999991</v>
      </c>
      <c r="V33" s="88">
        <v>340.15</v>
      </c>
      <c r="W33" s="69">
        <f t="shared" si="4"/>
        <v>8493</v>
      </c>
      <c r="X33" s="78"/>
      <c r="Y33" s="91"/>
      <c r="AB33" s="1"/>
    </row>
    <row r="34" spans="1:28" ht="12.75" customHeight="1" x14ac:dyDescent="0.3">
      <c r="A34" s="108" t="s">
        <v>39</v>
      </c>
      <c r="B34" s="107">
        <v>11355936</v>
      </c>
      <c r="C34" s="45">
        <f>'Attachment B Audited Local Adj.'!C49</f>
        <v>579</v>
      </c>
      <c r="D34" s="45">
        <v>592908</v>
      </c>
      <c r="E34" s="45">
        <v>509019</v>
      </c>
      <c r="F34" s="109">
        <f t="shared" si="0"/>
        <v>12458442</v>
      </c>
      <c r="G34" s="87">
        <v>7986868</v>
      </c>
      <c r="H34" s="87">
        <v>0</v>
      </c>
      <c r="I34" s="87">
        <v>190793</v>
      </c>
      <c r="J34" s="87">
        <v>0</v>
      </c>
      <c r="K34" s="45">
        <f t="shared" si="1"/>
        <v>8177661</v>
      </c>
      <c r="L34" s="87" t="s">
        <v>170</v>
      </c>
      <c r="M34" s="87">
        <v>0</v>
      </c>
      <c r="N34" s="87">
        <v>0</v>
      </c>
      <c r="O34" s="45">
        <f>'Attachment B Audited Local Adj.'!D49</f>
        <v>30214</v>
      </c>
      <c r="P34" s="87">
        <v>500000</v>
      </c>
      <c r="Q34" s="87"/>
      <c r="R34" s="87">
        <v>0</v>
      </c>
      <c r="S34" s="109">
        <f t="shared" si="2"/>
        <v>21166317</v>
      </c>
      <c r="T34" s="106">
        <f>'Attachment C Special Cost Diff.'!J47</f>
        <v>-12047416.011500858</v>
      </c>
      <c r="U34" s="109">
        <f t="shared" si="3"/>
        <v>9118900.9884991422</v>
      </c>
      <c r="V34" s="88">
        <v>1076.1500000000001</v>
      </c>
      <c r="W34" s="69">
        <f t="shared" si="4"/>
        <v>8474</v>
      </c>
      <c r="X34" s="78"/>
      <c r="Y34" s="115"/>
      <c r="AB34" s="1"/>
    </row>
    <row r="35" spans="1:28" x14ac:dyDescent="0.25">
      <c r="A35" s="108" t="s">
        <v>30</v>
      </c>
      <c r="B35" s="107">
        <v>27124924</v>
      </c>
      <c r="C35" s="45">
        <f>'Attachment B Audited Local Adj.'!C35</f>
        <v>3153</v>
      </c>
      <c r="D35" s="45">
        <v>2106298</v>
      </c>
      <c r="E35" s="45">
        <v>1786459</v>
      </c>
      <c r="F35" s="109">
        <f t="shared" si="0"/>
        <v>31020834</v>
      </c>
      <c r="G35" s="87">
        <v>11197739</v>
      </c>
      <c r="H35" s="87">
        <v>0</v>
      </c>
      <c r="I35" s="87">
        <v>71357</v>
      </c>
      <c r="J35" s="87">
        <v>757505</v>
      </c>
      <c r="K35" s="45">
        <f t="shared" si="1"/>
        <v>12026601</v>
      </c>
      <c r="L35" s="87" t="s">
        <v>170</v>
      </c>
      <c r="M35" s="87">
        <v>0</v>
      </c>
      <c r="N35" s="87">
        <v>0</v>
      </c>
      <c r="O35" s="45">
        <f>'Attachment B Audited Local Adj.'!D35</f>
        <v>808256</v>
      </c>
      <c r="P35" s="87">
        <v>291307</v>
      </c>
      <c r="Q35" s="87"/>
      <c r="R35" s="87">
        <v>0</v>
      </c>
      <c r="S35" s="109">
        <f t="shared" si="2"/>
        <v>44146998</v>
      </c>
      <c r="T35" s="106">
        <f>'Attachment C Special Cost Diff.'!J33</f>
        <v>-27090468.620611582</v>
      </c>
      <c r="U35" s="109">
        <f t="shared" si="3"/>
        <v>17056529.379388418</v>
      </c>
      <c r="V35" s="88">
        <v>2023.17</v>
      </c>
      <c r="W35" s="69">
        <f t="shared" si="4"/>
        <v>8431</v>
      </c>
      <c r="Y35" s="28"/>
      <c r="AB35" s="1"/>
    </row>
    <row r="36" spans="1:28" x14ac:dyDescent="0.25">
      <c r="A36" s="108" t="s">
        <v>27</v>
      </c>
      <c r="B36" s="107">
        <v>2105182</v>
      </c>
      <c r="C36" s="45">
        <f>'Attachment B Audited Local Adj.'!C30</f>
        <v>8094</v>
      </c>
      <c r="D36" s="45">
        <v>86513</v>
      </c>
      <c r="E36" s="45">
        <v>30870</v>
      </c>
      <c r="F36" s="109">
        <f t="shared" si="0"/>
        <v>2230659</v>
      </c>
      <c r="G36" s="87">
        <v>200000</v>
      </c>
      <c r="H36" s="87">
        <v>8193</v>
      </c>
      <c r="I36" s="87">
        <v>32277</v>
      </c>
      <c r="J36" s="87">
        <v>15435</v>
      </c>
      <c r="K36" s="45">
        <f t="shared" si="1"/>
        <v>255905</v>
      </c>
      <c r="L36" s="87" t="s">
        <v>170</v>
      </c>
      <c r="M36" s="87">
        <v>0</v>
      </c>
      <c r="N36" s="87">
        <v>0</v>
      </c>
      <c r="O36" s="45">
        <f>'Attachment B Audited Local Adj.'!D30</f>
        <v>118374</v>
      </c>
      <c r="P36" s="87"/>
      <c r="Q36" s="87">
        <v>99730</v>
      </c>
      <c r="R36" s="87">
        <v>0</v>
      </c>
      <c r="S36" s="109">
        <f t="shared" si="2"/>
        <v>2704668</v>
      </c>
      <c r="T36" s="106">
        <f>'Attachment C Special Cost Diff.'!J28</f>
        <v>-1838475.3070140723</v>
      </c>
      <c r="U36" s="109">
        <f t="shared" si="3"/>
        <v>866192.69298592769</v>
      </c>
      <c r="V36" s="88">
        <v>102.9</v>
      </c>
      <c r="W36" s="69">
        <f t="shared" si="4"/>
        <v>8418</v>
      </c>
      <c r="X36" s="78"/>
      <c r="Y36" s="28"/>
      <c r="AB36" s="1"/>
    </row>
    <row r="37" spans="1:28" x14ac:dyDescent="0.25">
      <c r="A37" s="108" t="s">
        <v>17</v>
      </c>
      <c r="B37" s="107">
        <v>3985591</v>
      </c>
      <c r="C37" s="45">
        <f>'Attachment B Audited Local Adj.'!C18</f>
        <v>483</v>
      </c>
      <c r="D37" s="45">
        <v>185322</v>
      </c>
      <c r="E37" s="45">
        <v>123298</v>
      </c>
      <c r="F37" s="109">
        <f t="shared" si="0"/>
        <v>4294694</v>
      </c>
      <c r="G37" s="87">
        <v>2029991</v>
      </c>
      <c r="H37" s="87">
        <v>27546</v>
      </c>
      <c r="I37" s="87">
        <v>50742</v>
      </c>
      <c r="J37" s="87">
        <v>144496</v>
      </c>
      <c r="K37" s="45">
        <f t="shared" si="1"/>
        <v>2252775</v>
      </c>
      <c r="L37" s="87" t="s">
        <v>170</v>
      </c>
      <c r="M37" s="87">
        <v>0</v>
      </c>
      <c r="N37" s="87">
        <v>0</v>
      </c>
      <c r="O37" s="45">
        <f>'Attachment B Audited Local Adj.'!D18</f>
        <v>9629</v>
      </c>
      <c r="P37" s="87"/>
      <c r="Q37" s="87">
        <v>9000</v>
      </c>
      <c r="R37" s="87">
        <v>0</v>
      </c>
      <c r="S37" s="109">
        <f t="shared" si="2"/>
        <v>6566098</v>
      </c>
      <c r="T37" s="106">
        <f>'Attachment C Special Cost Diff.'!J16</f>
        <v>-3802932.7000000007</v>
      </c>
      <c r="U37" s="109">
        <f t="shared" si="3"/>
        <v>2763165.2999999993</v>
      </c>
      <c r="V37" s="88">
        <v>332.34</v>
      </c>
      <c r="W37" s="69">
        <f t="shared" si="4"/>
        <v>8314</v>
      </c>
      <c r="Y37" s="28"/>
      <c r="AB37" s="1"/>
    </row>
    <row r="38" spans="1:28" x14ac:dyDescent="0.25">
      <c r="A38" s="108" t="s">
        <v>36</v>
      </c>
      <c r="B38" s="107">
        <v>37788309</v>
      </c>
      <c r="C38" s="45">
        <f>'Attachment B Audited Local Adj.'!C44</f>
        <v>50854</v>
      </c>
      <c r="D38" s="45">
        <v>1502144</v>
      </c>
      <c r="E38" s="45">
        <v>49739</v>
      </c>
      <c r="F38" s="109">
        <f t="shared" si="0"/>
        <v>39391046</v>
      </c>
      <c r="G38" s="87">
        <v>8540579</v>
      </c>
      <c r="H38" s="87">
        <v>316919</v>
      </c>
      <c r="I38" s="87">
        <v>626238</v>
      </c>
      <c r="J38" s="87">
        <v>0</v>
      </c>
      <c r="K38" s="45">
        <f t="shared" si="1"/>
        <v>9483736</v>
      </c>
      <c r="L38" s="87" t="s">
        <v>170</v>
      </c>
      <c r="M38" s="87">
        <v>0</v>
      </c>
      <c r="N38" s="87">
        <v>0</v>
      </c>
      <c r="O38" s="45">
        <f>'Attachment B Audited Local Adj.'!D44</f>
        <v>111514</v>
      </c>
      <c r="P38" s="87"/>
      <c r="Q38" s="87">
        <v>76793</v>
      </c>
      <c r="R38" s="87">
        <v>0</v>
      </c>
      <c r="S38" s="109">
        <f t="shared" si="2"/>
        <v>49063089</v>
      </c>
      <c r="T38" s="106">
        <f>'Attachment C Special Cost Diff.'!J42</f>
        <v>-33934648.66902864</v>
      </c>
      <c r="U38" s="109">
        <f t="shared" si="3"/>
        <v>15128440.33097136</v>
      </c>
      <c r="V38" s="88">
        <v>1842.2</v>
      </c>
      <c r="W38" s="69">
        <f t="shared" si="4"/>
        <v>8212</v>
      </c>
      <c r="Y38" s="28"/>
      <c r="AB38" s="1"/>
    </row>
    <row r="39" spans="1:28" x14ac:dyDescent="0.25">
      <c r="A39" s="108" t="s">
        <v>25</v>
      </c>
      <c r="B39" s="107">
        <v>1664161</v>
      </c>
      <c r="C39" s="45">
        <f>'Attachment B Audited Local Adj.'!C27</f>
        <v>0</v>
      </c>
      <c r="D39" s="45">
        <v>66411</v>
      </c>
      <c r="E39" s="45">
        <v>0</v>
      </c>
      <c r="F39" s="109">
        <f t="shared" si="0"/>
        <v>1730572</v>
      </c>
      <c r="G39" s="87">
        <v>132566</v>
      </c>
      <c r="H39" s="87">
        <v>0</v>
      </c>
      <c r="I39" s="87">
        <v>1567</v>
      </c>
      <c r="J39" s="87">
        <v>64000</v>
      </c>
      <c r="K39" s="45">
        <f t="shared" si="1"/>
        <v>198133</v>
      </c>
      <c r="L39" s="87" t="s">
        <v>170</v>
      </c>
      <c r="M39" s="87">
        <v>0</v>
      </c>
      <c r="N39" s="87">
        <v>0</v>
      </c>
      <c r="O39" s="45">
        <f>'Attachment B Audited Local Adj.'!D27</f>
        <v>0</v>
      </c>
      <c r="P39" s="87"/>
      <c r="Q39" s="87">
        <v>34159</v>
      </c>
      <c r="R39" s="87">
        <v>0</v>
      </c>
      <c r="S39" s="109">
        <f t="shared" si="2"/>
        <v>1962864</v>
      </c>
      <c r="T39" s="106">
        <f>'Attachment C Special Cost Diff.'!J25</f>
        <v>-1471155.2715974597</v>
      </c>
      <c r="U39" s="109">
        <f t="shared" si="3"/>
        <v>491708.72840254032</v>
      </c>
      <c r="V39" s="88">
        <v>60</v>
      </c>
      <c r="W39" s="69">
        <f t="shared" si="4"/>
        <v>8195</v>
      </c>
      <c r="X39" s="78"/>
      <c r="Y39" s="28"/>
      <c r="AB39" s="1"/>
    </row>
    <row r="40" spans="1:28" x14ac:dyDescent="0.25">
      <c r="A40" s="108" t="s">
        <v>117</v>
      </c>
      <c r="B40" s="107">
        <v>3446925</v>
      </c>
      <c r="C40" s="45">
        <f>'Attachment B Audited Local Adj.'!C61</f>
        <v>0</v>
      </c>
      <c r="D40" s="45">
        <v>155520</v>
      </c>
      <c r="E40" s="45"/>
      <c r="F40" s="109">
        <f t="shared" si="0"/>
        <v>3602445</v>
      </c>
      <c r="G40" s="110"/>
      <c r="H40" s="110"/>
      <c r="I40" s="110"/>
      <c r="J40" s="110"/>
      <c r="K40" s="45">
        <f t="shared" si="1"/>
        <v>0</v>
      </c>
      <c r="L40" s="111"/>
      <c r="M40" s="111"/>
      <c r="N40" s="111"/>
      <c r="O40" s="45">
        <f>'Attachment B Audited Local Adj.'!D61</f>
        <v>1463837</v>
      </c>
      <c r="P40" s="110"/>
      <c r="Q40" s="110"/>
      <c r="R40" s="110">
        <v>0</v>
      </c>
      <c r="S40" s="109">
        <f t="shared" si="2"/>
        <v>5066282</v>
      </c>
      <c r="T40" s="106">
        <f>'Attachment C Special Cost Diff.'!J59</f>
        <v>-1760491.68</v>
      </c>
      <c r="U40" s="109">
        <f t="shared" si="3"/>
        <v>3305790.3200000003</v>
      </c>
      <c r="V40" s="88">
        <v>405.2</v>
      </c>
      <c r="W40" s="69">
        <f t="shared" si="4"/>
        <v>8158</v>
      </c>
      <c r="Y40" s="28"/>
      <c r="AB40" s="1"/>
    </row>
    <row r="41" spans="1:28" x14ac:dyDescent="0.25">
      <c r="A41" s="108" t="s">
        <v>34</v>
      </c>
      <c r="B41" s="107">
        <v>9089283</v>
      </c>
      <c r="C41" s="45">
        <f>'Attachment B Audited Local Adj.'!C42</f>
        <v>0</v>
      </c>
      <c r="D41" s="45">
        <v>386629</v>
      </c>
      <c r="E41" s="45">
        <v>475810</v>
      </c>
      <c r="F41" s="109">
        <f t="shared" si="0"/>
        <v>9951722</v>
      </c>
      <c r="G41" s="87">
        <v>3150000</v>
      </c>
      <c r="H41" s="87">
        <v>6783</v>
      </c>
      <c r="I41" s="87">
        <v>300516</v>
      </c>
      <c r="J41" s="87">
        <v>0</v>
      </c>
      <c r="K41" s="45">
        <f t="shared" si="1"/>
        <v>3457299</v>
      </c>
      <c r="L41" s="87" t="s">
        <v>170</v>
      </c>
      <c r="M41" s="87">
        <v>0</v>
      </c>
      <c r="N41" s="87">
        <v>0</v>
      </c>
      <c r="O41" s="45">
        <f>'Attachment B Audited Local Adj.'!D42</f>
        <v>10023</v>
      </c>
      <c r="P41" s="87"/>
      <c r="Q41" s="87">
        <v>75000</v>
      </c>
      <c r="R41" s="87">
        <v>0</v>
      </c>
      <c r="S41" s="109">
        <f t="shared" si="2"/>
        <v>13494044</v>
      </c>
      <c r="T41" s="106">
        <f>'Attachment C Special Cost Diff.'!J40</f>
        <v>-7843531.8529612916</v>
      </c>
      <c r="U41" s="109">
        <f t="shared" si="3"/>
        <v>5650512.1470387084</v>
      </c>
      <c r="V41" s="88">
        <v>693.6</v>
      </c>
      <c r="W41" s="69">
        <f t="shared" si="4"/>
        <v>8147</v>
      </c>
      <c r="Y41" s="28"/>
      <c r="AB41" s="1"/>
    </row>
    <row r="42" spans="1:28" x14ac:dyDescent="0.25">
      <c r="A42" s="108" t="s">
        <v>44</v>
      </c>
      <c r="B42" s="107">
        <v>3157571</v>
      </c>
      <c r="C42" s="45">
        <f>'Attachment B Audited Local Adj.'!C56</f>
        <v>281</v>
      </c>
      <c r="D42" s="45">
        <v>146001</v>
      </c>
      <c r="E42" s="45">
        <v>202827</v>
      </c>
      <c r="F42" s="109">
        <f t="shared" ref="F42:F63" si="5">SUM(B42:E42)</f>
        <v>3506680</v>
      </c>
      <c r="G42" s="87">
        <v>1617629</v>
      </c>
      <c r="H42" s="87">
        <v>19803</v>
      </c>
      <c r="I42" s="87">
        <v>41689</v>
      </c>
      <c r="J42" s="87">
        <v>0</v>
      </c>
      <c r="K42" s="45">
        <f t="shared" ref="K42:K63" si="6">SUM(G42:J42)</f>
        <v>1679121</v>
      </c>
      <c r="L42" s="87" t="s">
        <v>170</v>
      </c>
      <c r="M42" s="87">
        <v>0</v>
      </c>
      <c r="N42" s="87">
        <v>0</v>
      </c>
      <c r="O42" s="45">
        <f>'Attachment B Audited Local Adj.'!D56</f>
        <v>-57</v>
      </c>
      <c r="P42" s="87"/>
      <c r="Q42" s="87">
        <v>13000</v>
      </c>
      <c r="R42" s="87">
        <v>0</v>
      </c>
      <c r="S42" s="109">
        <f t="shared" ref="S42:S63" si="7">SUM(K42:R42)+F42</f>
        <v>5198744</v>
      </c>
      <c r="T42" s="106">
        <f>'Attachment C Special Cost Diff.'!J54</f>
        <v>-3070303.6109821144</v>
      </c>
      <c r="U42" s="109">
        <f t="shared" ref="U42:U63" si="8">S42+T42</f>
        <v>2128440.3890178856</v>
      </c>
      <c r="V42" s="88">
        <v>262.05</v>
      </c>
      <c r="W42" s="69">
        <f t="shared" ref="W42:W63" si="9">ROUND(U42/V42,0)</f>
        <v>8122</v>
      </c>
      <c r="X42" s="70"/>
      <c r="Y42" s="28"/>
      <c r="AB42" s="1"/>
    </row>
    <row r="43" spans="1:28" x14ac:dyDescent="0.25">
      <c r="A43" s="108" t="s">
        <v>26</v>
      </c>
      <c r="B43" s="107">
        <v>33870332</v>
      </c>
      <c r="C43" s="45">
        <f>'Attachment B Audited Local Adj.'!C29</f>
        <v>0</v>
      </c>
      <c r="D43" s="45">
        <v>1885905</v>
      </c>
      <c r="E43" s="45">
        <v>2700557</v>
      </c>
      <c r="F43" s="109">
        <f t="shared" si="5"/>
        <v>38456794</v>
      </c>
      <c r="G43" s="87">
        <v>28491200</v>
      </c>
      <c r="H43" s="87">
        <v>0</v>
      </c>
      <c r="I43" s="87">
        <v>279380</v>
      </c>
      <c r="J43" s="87">
        <v>0</v>
      </c>
      <c r="K43" s="45">
        <f t="shared" si="6"/>
        <v>28770580</v>
      </c>
      <c r="L43" s="87" t="s">
        <v>170</v>
      </c>
      <c r="M43" s="87">
        <v>274081</v>
      </c>
      <c r="N43" s="87">
        <v>0</v>
      </c>
      <c r="O43" s="45">
        <f>'Attachment B Audited Local Adj.'!D29</f>
        <v>0</v>
      </c>
      <c r="P43" s="87">
        <f>320+81079</f>
        <v>81399</v>
      </c>
      <c r="Q43" s="87">
        <v>1872</v>
      </c>
      <c r="R43" s="87">
        <v>0</v>
      </c>
      <c r="S43" s="109">
        <f t="shared" si="7"/>
        <v>67584726</v>
      </c>
      <c r="T43" s="106">
        <f>'Attachment C Special Cost Diff.'!J27</f>
        <v>-34661119.700000003</v>
      </c>
      <c r="U43" s="109">
        <f t="shared" si="8"/>
        <v>32923606.299999997</v>
      </c>
      <c r="V43" s="88">
        <v>4054.89</v>
      </c>
      <c r="W43" s="69">
        <f t="shared" si="9"/>
        <v>8119</v>
      </c>
      <c r="Y43" s="28"/>
      <c r="AB43" s="1"/>
    </row>
    <row r="44" spans="1:28" x14ac:dyDescent="0.25">
      <c r="A44" s="108" t="s">
        <v>24</v>
      </c>
      <c r="B44" s="107">
        <v>2424218</v>
      </c>
      <c r="C44" s="45">
        <f>'Attachment B Audited Local Adj.'!C26</f>
        <v>0</v>
      </c>
      <c r="D44" s="45">
        <v>98456</v>
      </c>
      <c r="E44" s="45">
        <v>0</v>
      </c>
      <c r="F44" s="109">
        <f t="shared" si="5"/>
        <v>2522674</v>
      </c>
      <c r="G44" s="87">
        <v>710037</v>
      </c>
      <c r="H44" s="87">
        <v>958</v>
      </c>
      <c r="I44" s="87">
        <v>8860</v>
      </c>
      <c r="J44" s="87">
        <v>0</v>
      </c>
      <c r="K44" s="45">
        <f t="shared" si="6"/>
        <v>719855</v>
      </c>
      <c r="L44" s="87" t="s">
        <v>170</v>
      </c>
      <c r="M44" s="87">
        <v>0</v>
      </c>
      <c r="N44" s="87">
        <v>0</v>
      </c>
      <c r="O44" s="45">
        <f>'Attachment B Audited Local Adj.'!D26</f>
        <v>0</v>
      </c>
      <c r="P44" s="87"/>
      <c r="Q44" s="87"/>
      <c r="R44" s="87">
        <v>0</v>
      </c>
      <c r="S44" s="109">
        <f t="shared" si="7"/>
        <v>3242529</v>
      </c>
      <c r="T44" s="106">
        <f>'Attachment C Special Cost Diff.'!J24</f>
        <v>-2350037.9205973102</v>
      </c>
      <c r="U44" s="109">
        <f t="shared" si="8"/>
        <v>892491.07940268982</v>
      </c>
      <c r="V44" s="88">
        <v>111.09</v>
      </c>
      <c r="W44" s="69">
        <f t="shared" si="9"/>
        <v>8034</v>
      </c>
      <c r="X44" s="78"/>
      <c r="Y44" s="28"/>
      <c r="AB44" s="1"/>
    </row>
    <row r="45" spans="1:28" x14ac:dyDescent="0.25">
      <c r="A45" s="108" t="s">
        <v>115</v>
      </c>
      <c r="B45" s="107">
        <v>3700964</v>
      </c>
      <c r="C45" s="45">
        <f>'Attachment B Audited Local Adj.'!C48</f>
        <v>0</v>
      </c>
      <c r="D45" s="45">
        <v>141084</v>
      </c>
      <c r="E45" s="45">
        <v>40278</v>
      </c>
      <c r="F45" s="109">
        <f t="shared" si="5"/>
        <v>3882326</v>
      </c>
      <c r="G45" s="87">
        <v>0</v>
      </c>
      <c r="H45" s="87">
        <v>99526</v>
      </c>
      <c r="I45" s="87">
        <v>16855</v>
      </c>
      <c r="J45" s="87">
        <v>174112</v>
      </c>
      <c r="K45" s="45">
        <f t="shared" si="6"/>
        <v>290493</v>
      </c>
      <c r="L45" s="87" t="s">
        <v>170</v>
      </c>
      <c r="M45" s="87">
        <v>0</v>
      </c>
      <c r="N45" s="87">
        <v>50848</v>
      </c>
      <c r="O45" s="45">
        <f>'Attachment B Audited Local Adj.'!D48</f>
        <v>0</v>
      </c>
      <c r="P45" s="87"/>
      <c r="Q45" s="87">
        <v>49664</v>
      </c>
      <c r="R45" s="87">
        <v>0</v>
      </c>
      <c r="S45" s="109">
        <f t="shared" si="7"/>
        <v>4273331</v>
      </c>
      <c r="T45" s="106">
        <f>'Attachment C Special Cost Diff.'!J46</f>
        <v>-2763586.8988940935</v>
      </c>
      <c r="U45" s="109">
        <f t="shared" si="8"/>
        <v>1509744.1011059065</v>
      </c>
      <c r="V45" s="88">
        <v>189.1</v>
      </c>
      <c r="W45" s="69">
        <f t="shared" si="9"/>
        <v>7984</v>
      </c>
      <c r="X45" s="61"/>
      <c r="Y45" s="28"/>
      <c r="AB45" s="1"/>
    </row>
    <row r="46" spans="1:28" x14ac:dyDescent="0.25">
      <c r="A46" s="108" t="s">
        <v>28</v>
      </c>
      <c r="B46" s="107">
        <v>25040400</v>
      </c>
      <c r="C46" s="45">
        <f>'Attachment B Audited Local Adj.'!C33</f>
        <v>0</v>
      </c>
      <c r="D46" s="45">
        <v>1131697</v>
      </c>
      <c r="E46" s="45">
        <v>1579003</v>
      </c>
      <c r="F46" s="109">
        <f t="shared" si="5"/>
        <v>27751100</v>
      </c>
      <c r="G46" s="87">
        <v>11413613</v>
      </c>
      <c r="H46" s="87">
        <v>0</v>
      </c>
      <c r="I46" s="87">
        <v>65616</v>
      </c>
      <c r="J46" s="87">
        <v>957015</v>
      </c>
      <c r="K46" s="45">
        <f t="shared" si="6"/>
        <v>12436244</v>
      </c>
      <c r="L46" s="87" t="s">
        <v>170</v>
      </c>
      <c r="M46" s="87">
        <v>0</v>
      </c>
      <c r="N46" s="87">
        <v>0</v>
      </c>
      <c r="O46" s="45">
        <f>'Attachment B Audited Local Adj.'!D33</f>
        <v>0</v>
      </c>
      <c r="P46" s="87"/>
      <c r="Q46" s="87"/>
      <c r="R46" s="87">
        <v>0</v>
      </c>
      <c r="S46" s="109">
        <f t="shared" si="7"/>
        <v>40187344</v>
      </c>
      <c r="T46" s="106">
        <f>'Attachment C Special Cost Diff.'!J31</f>
        <v>-24528163.199999999</v>
      </c>
      <c r="U46" s="109">
        <f t="shared" si="8"/>
        <v>15659180.800000001</v>
      </c>
      <c r="V46" s="88">
        <v>1966.38</v>
      </c>
      <c r="W46" s="69">
        <f t="shared" si="9"/>
        <v>7963</v>
      </c>
      <c r="Y46" s="28"/>
      <c r="AB46" s="1"/>
    </row>
    <row r="47" spans="1:28" x14ac:dyDescent="0.25">
      <c r="A47" s="108" t="s">
        <v>15</v>
      </c>
      <c r="B47" s="107">
        <v>320295473</v>
      </c>
      <c r="C47" s="45">
        <f>'Attachment B Audited Local Adj.'!C11</f>
        <v>59545</v>
      </c>
      <c r="D47" s="45">
        <v>16761906</v>
      </c>
      <c r="E47" s="45">
        <v>19815141</v>
      </c>
      <c r="F47" s="109">
        <f t="shared" si="5"/>
        <v>356932065</v>
      </c>
      <c r="G47" s="87">
        <v>212394716</v>
      </c>
      <c r="H47" s="87">
        <v>5926145</v>
      </c>
      <c r="I47" s="87">
        <v>2115047</v>
      </c>
      <c r="J47" s="87">
        <v>0</v>
      </c>
      <c r="K47" s="45">
        <f t="shared" si="6"/>
        <v>220435908</v>
      </c>
      <c r="L47" s="87" t="s">
        <v>170</v>
      </c>
      <c r="M47" s="87">
        <v>374743</v>
      </c>
      <c r="N47" s="87">
        <v>0</v>
      </c>
      <c r="O47" s="45">
        <f>'Attachment B Audited Local Adj.'!D11</f>
        <v>5009728</v>
      </c>
      <c r="P47" s="87">
        <f>434296</f>
        <v>434296</v>
      </c>
      <c r="Q47" s="87">
        <v>491612</v>
      </c>
      <c r="R47" s="87">
        <v>0</v>
      </c>
      <c r="S47" s="109">
        <f t="shared" si="7"/>
        <v>583678352</v>
      </c>
      <c r="T47" s="106">
        <f>'Attachment C Special Cost Diff.'!J9</f>
        <v>-256882096.55387959</v>
      </c>
      <c r="U47" s="109">
        <f t="shared" si="8"/>
        <v>326796255.44612038</v>
      </c>
      <c r="V47" s="88">
        <v>41195.72</v>
      </c>
      <c r="W47" s="69">
        <f t="shared" si="9"/>
        <v>7933</v>
      </c>
      <c r="X47" s="39"/>
      <c r="Y47" s="1"/>
      <c r="AB47" s="1"/>
    </row>
    <row r="48" spans="1:28" x14ac:dyDescent="0.25">
      <c r="A48" s="108" t="s">
        <v>68</v>
      </c>
      <c r="B48" s="107">
        <v>74211885</v>
      </c>
      <c r="C48" s="45">
        <f>'Attachment B Audited Local Adj.'!C32</f>
        <v>0</v>
      </c>
      <c r="D48" s="45">
        <v>3852233</v>
      </c>
      <c r="E48" s="45">
        <v>7385941</v>
      </c>
      <c r="F48" s="109">
        <f t="shared" si="5"/>
        <v>85450059</v>
      </c>
      <c r="G48" s="87">
        <v>39741388</v>
      </c>
      <c r="H48" s="87">
        <v>466388</v>
      </c>
      <c r="I48" s="87">
        <v>132902</v>
      </c>
      <c r="J48" s="87">
        <v>12822896</v>
      </c>
      <c r="K48" s="45">
        <f t="shared" si="6"/>
        <v>53163574</v>
      </c>
      <c r="L48" s="87" t="s">
        <v>170</v>
      </c>
      <c r="M48" s="87">
        <v>0</v>
      </c>
      <c r="N48" s="87">
        <v>0</v>
      </c>
      <c r="O48" s="45">
        <f>'Attachment B Audited Local Adj.'!D32</f>
        <v>0</v>
      </c>
      <c r="P48" s="87"/>
      <c r="Q48" s="87"/>
      <c r="R48" s="87">
        <v>0</v>
      </c>
      <c r="S48" s="109">
        <f t="shared" si="7"/>
        <v>138613633</v>
      </c>
      <c r="T48" s="106">
        <f>'Attachment C Special Cost Diff.'!J30</f>
        <v>-80767398.583018795</v>
      </c>
      <c r="U48" s="109">
        <f t="shared" si="8"/>
        <v>57846234.416981205</v>
      </c>
      <c r="V48" s="88">
        <v>7305.58</v>
      </c>
      <c r="W48" s="69">
        <f t="shared" si="9"/>
        <v>7918</v>
      </c>
      <c r="Y48" s="28"/>
      <c r="AB48" s="1"/>
    </row>
    <row r="49" spans="1:28" x14ac:dyDescent="0.25">
      <c r="A49" s="108" t="s">
        <v>63</v>
      </c>
      <c r="B49" s="109">
        <v>4694351</v>
      </c>
      <c r="C49" s="45">
        <f>'Attachment B Audited Local Adj.'!C58</f>
        <v>0</v>
      </c>
      <c r="D49" s="45">
        <v>229002</v>
      </c>
      <c r="E49" s="45">
        <v>59670</v>
      </c>
      <c r="F49" s="109">
        <f t="shared" si="5"/>
        <v>4983023</v>
      </c>
      <c r="G49" s="110">
        <v>0</v>
      </c>
      <c r="H49" s="110">
        <v>0</v>
      </c>
      <c r="I49" s="110">
        <v>0</v>
      </c>
      <c r="J49" s="110">
        <v>0</v>
      </c>
      <c r="K49" s="45">
        <f t="shared" si="6"/>
        <v>0</v>
      </c>
      <c r="L49" s="111">
        <v>4955</v>
      </c>
      <c r="M49" s="111">
        <v>0</v>
      </c>
      <c r="N49" s="111">
        <v>0</v>
      </c>
      <c r="O49" s="45">
        <f>'Attachment B Audited Local Adj.'!D58</f>
        <v>1324310</v>
      </c>
      <c r="P49" s="111"/>
      <c r="Q49" s="111">
        <v>120874</v>
      </c>
      <c r="R49" s="110">
        <v>0</v>
      </c>
      <c r="S49" s="109">
        <f t="shared" si="7"/>
        <v>6433162</v>
      </c>
      <c r="T49" s="106">
        <f>'Attachment C Special Cost Diff.'!J56</f>
        <v>-4992887.82</v>
      </c>
      <c r="U49" s="109">
        <f t="shared" si="8"/>
        <v>1440274.1799999997</v>
      </c>
      <c r="V49" s="88">
        <v>182.55</v>
      </c>
      <c r="W49" s="69">
        <f t="shared" si="9"/>
        <v>7890</v>
      </c>
      <c r="X49" s="78"/>
      <c r="Y49" s="28"/>
      <c r="AB49" s="1"/>
    </row>
    <row r="50" spans="1:28" x14ac:dyDescent="0.25">
      <c r="A50" s="108" t="s">
        <v>62</v>
      </c>
      <c r="B50" s="109">
        <v>9854671</v>
      </c>
      <c r="C50" s="45">
        <f>'Attachment B Audited Local Adj.'!C52</f>
        <v>0</v>
      </c>
      <c r="D50" s="45">
        <v>514163</v>
      </c>
      <c r="E50" s="45">
        <v>383295</v>
      </c>
      <c r="F50" s="109">
        <f t="shared" si="5"/>
        <v>10752129</v>
      </c>
      <c r="G50" s="87">
        <v>0</v>
      </c>
      <c r="H50" s="87"/>
      <c r="I50" s="87"/>
      <c r="J50" s="87">
        <v>0</v>
      </c>
      <c r="K50" s="45">
        <f t="shared" si="6"/>
        <v>0</v>
      </c>
      <c r="L50" s="87">
        <v>43124</v>
      </c>
      <c r="M50" s="87">
        <v>0</v>
      </c>
      <c r="N50" s="87">
        <v>0</v>
      </c>
      <c r="O50" s="45">
        <f>'Attachment B Audited Local Adj.'!D52</f>
        <v>3778377</v>
      </c>
      <c r="P50" s="87"/>
      <c r="Q50" s="87">
        <v>552241</v>
      </c>
      <c r="R50" s="87">
        <v>0</v>
      </c>
      <c r="S50" s="109">
        <f t="shared" si="7"/>
        <v>15125871</v>
      </c>
      <c r="T50" s="106">
        <f>'Attachment C Special Cost Diff.'!J50</f>
        <v>-10563203.76</v>
      </c>
      <c r="U50" s="109">
        <f t="shared" si="8"/>
        <v>4562667.24</v>
      </c>
      <c r="V50" s="88">
        <v>580.75</v>
      </c>
      <c r="W50" s="69">
        <f t="shared" si="9"/>
        <v>7857</v>
      </c>
      <c r="X50" s="78"/>
      <c r="Y50" s="28"/>
      <c r="AB50" s="1"/>
    </row>
    <row r="51" spans="1:28" x14ac:dyDescent="0.25">
      <c r="A51" s="108" t="s">
        <v>54</v>
      </c>
      <c r="B51" s="109">
        <v>10689915</v>
      </c>
      <c r="C51" s="45">
        <f>'Attachment B Audited Local Adj.'!C20</f>
        <v>0</v>
      </c>
      <c r="D51" s="45">
        <v>407095</v>
      </c>
      <c r="E51" s="45">
        <v>1288686</v>
      </c>
      <c r="F51" s="109">
        <f t="shared" si="5"/>
        <v>12385696</v>
      </c>
      <c r="G51" s="87">
        <v>0</v>
      </c>
      <c r="H51" s="87"/>
      <c r="I51" s="87"/>
      <c r="J51" s="87">
        <v>0</v>
      </c>
      <c r="K51" s="45">
        <f t="shared" si="6"/>
        <v>0</v>
      </c>
      <c r="L51" s="87">
        <v>847446</v>
      </c>
      <c r="M51" s="87">
        <v>0</v>
      </c>
      <c r="N51" s="87">
        <v>0</v>
      </c>
      <c r="O51" s="45">
        <f>'Attachment B Audited Local Adj.'!D20</f>
        <v>225693</v>
      </c>
      <c r="P51" s="87"/>
      <c r="Q51" s="87">
        <v>63756</v>
      </c>
      <c r="R51" s="87">
        <v>0</v>
      </c>
      <c r="S51" s="109">
        <f t="shared" si="7"/>
        <v>13522591</v>
      </c>
      <c r="T51" s="106">
        <f>'Attachment C Special Cost Diff.'!J18</f>
        <v>-8017120.1399999997</v>
      </c>
      <c r="U51" s="109">
        <f t="shared" si="8"/>
        <v>5505470.8600000003</v>
      </c>
      <c r="V51" s="88">
        <v>704.2</v>
      </c>
      <c r="W51" s="69">
        <f t="shared" si="9"/>
        <v>7818</v>
      </c>
      <c r="Y51" s="28"/>
      <c r="AB51" s="1"/>
    </row>
    <row r="52" spans="1:28" x14ac:dyDescent="0.25">
      <c r="A52" s="108" t="s">
        <v>65</v>
      </c>
      <c r="B52" s="109">
        <v>6301768</v>
      </c>
      <c r="C52" s="45">
        <f>'Attachment B Audited Local Adj.'!C60</f>
        <v>0</v>
      </c>
      <c r="D52" s="45">
        <v>371459</v>
      </c>
      <c r="E52" s="45">
        <v>928</v>
      </c>
      <c r="F52" s="109">
        <f t="shared" si="5"/>
        <v>6674155</v>
      </c>
      <c r="G52" s="110">
        <v>0</v>
      </c>
      <c r="H52" s="110"/>
      <c r="I52" s="110"/>
      <c r="J52" s="110">
        <v>0</v>
      </c>
      <c r="K52" s="45">
        <f t="shared" si="6"/>
        <v>0</v>
      </c>
      <c r="L52" s="111">
        <v>66118</v>
      </c>
      <c r="M52" s="111">
        <v>0</v>
      </c>
      <c r="N52" s="111">
        <v>0</v>
      </c>
      <c r="O52" s="45">
        <f>'Attachment B Audited Local Adj.'!D60</f>
        <v>3658317</v>
      </c>
      <c r="P52" s="110"/>
      <c r="Q52" s="111">
        <v>295577</v>
      </c>
      <c r="R52" s="110">
        <v>0</v>
      </c>
      <c r="S52" s="109">
        <f t="shared" si="7"/>
        <v>10694167</v>
      </c>
      <c r="T52" s="106">
        <f>'Attachment C Special Cost Diff.'!J58</f>
        <v>-7202366.4399999995</v>
      </c>
      <c r="U52" s="109">
        <f t="shared" si="8"/>
        <v>3491800.5600000005</v>
      </c>
      <c r="V52" s="88">
        <v>463.95</v>
      </c>
      <c r="W52" s="69">
        <f t="shared" si="9"/>
        <v>7526</v>
      </c>
      <c r="X52" s="78"/>
      <c r="Y52" s="28"/>
      <c r="AB52" s="1"/>
    </row>
    <row r="53" spans="1:28" x14ac:dyDescent="0.25">
      <c r="A53" s="108" t="s">
        <v>23</v>
      </c>
      <c r="B53" s="107">
        <v>3089134</v>
      </c>
      <c r="C53" s="45">
        <f>'Attachment B Audited Local Adj.'!C25</f>
        <v>0</v>
      </c>
      <c r="D53" s="45">
        <v>157197</v>
      </c>
      <c r="E53" s="45">
        <v>168917</v>
      </c>
      <c r="F53" s="109">
        <f t="shared" si="5"/>
        <v>3415248</v>
      </c>
      <c r="G53" s="87">
        <v>1605000</v>
      </c>
      <c r="H53" s="87">
        <v>38409</v>
      </c>
      <c r="I53" s="87">
        <v>6030</v>
      </c>
      <c r="J53" s="87">
        <v>0</v>
      </c>
      <c r="K53" s="45">
        <f t="shared" si="6"/>
        <v>1649439</v>
      </c>
      <c r="L53" s="87" t="s">
        <v>170</v>
      </c>
      <c r="M53" s="87">
        <v>0</v>
      </c>
      <c r="N53" s="87">
        <v>0</v>
      </c>
      <c r="O53" s="45">
        <f>'Attachment B Audited Local Adj.'!D25</f>
        <v>0</v>
      </c>
      <c r="P53" s="87"/>
      <c r="Q53" s="87">
        <v>15000</v>
      </c>
      <c r="R53" s="87">
        <v>0</v>
      </c>
      <c r="S53" s="109">
        <f t="shared" si="7"/>
        <v>5079687</v>
      </c>
      <c r="T53" s="106">
        <f>'Attachment C Special Cost Diff.'!J23</f>
        <v>-3246644.9985532104</v>
      </c>
      <c r="U53" s="109">
        <f t="shared" si="8"/>
        <v>1833042.0014467896</v>
      </c>
      <c r="V53" s="88">
        <v>244.1</v>
      </c>
      <c r="W53" s="69">
        <f t="shared" si="9"/>
        <v>7509</v>
      </c>
      <c r="X53" s="78"/>
      <c r="Y53" s="28"/>
      <c r="AB53" s="1"/>
    </row>
    <row r="54" spans="1:28" x14ac:dyDescent="0.25">
      <c r="A54" s="108" t="s">
        <v>29</v>
      </c>
      <c r="B54" s="107">
        <v>2087302</v>
      </c>
      <c r="C54" s="45">
        <f>'Attachment B Audited Local Adj.'!C34</f>
        <v>72172</v>
      </c>
      <c r="D54" s="45">
        <v>99244</v>
      </c>
      <c r="E54" s="45">
        <v>79916</v>
      </c>
      <c r="F54" s="109">
        <f t="shared" si="5"/>
        <v>2338634</v>
      </c>
      <c r="G54" s="87">
        <v>239903</v>
      </c>
      <c r="H54" s="87">
        <v>1077</v>
      </c>
      <c r="I54" s="87">
        <v>21073</v>
      </c>
      <c r="J54" s="87">
        <v>0</v>
      </c>
      <c r="K54" s="45">
        <f t="shared" si="6"/>
        <v>262053</v>
      </c>
      <c r="L54" s="87" t="s">
        <v>170</v>
      </c>
      <c r="M54" s="87">
        <v>0</v>
      </c>
      <c r="N54" s="87">
        <v>0</v>
      </c>
      <c r="O54" s="45">
        <f>'Attachment B Audited Local Adj.'!D34</f>
        <v>257767</v>
      </c>
      <c r="P54" s="87"/>
      <c r="Q54" s="87">
        <v>116734</v>
      </c>
      <c r="R54" s="87">
        <v>0</v>
      </c>
      <c r="S54" s="109">
        <f t="shared" si="7"/>
        <v>2975188</v>
      </c>
      <c r="T54" s="106">
        <f>'Attachment C Special Cost Diff.'!J32</f>
        <v>-2053629.5864003217</v>
      </c>
      <c r="U54" s="109">
        <f t="shared" si="8"/>
        <v>921558.41359967832</v>
      </c>
      <c r="V54" s="88">
        <v>123.9</v>
      </c>
      <c r="W54" s="69">
        <f t="shared" si="9"/>
        <v>7438</v>
      </c>
      <c r="X54" s="78"/>
      <c r="Y54" s="28"/>
      <c r="AB54" s="1"/>
    </row>
    <row r="55" spans="1:28" x14ac:dyDescent="0.25">
      <c r="A55" s="108" t="s">
        <v>32</v>
      </c>
      <c r="B55" s="107">
        <v>173204885</v>
      </c>
      <c r="C55" s="45">
        <f>'Attachment B Audited Local Adj.'!C40</f>
        <v>0</v>
      </c>
      <c r="D55" s="45">
        <v>7820312</v>
      </c>
      <c r="E55" s="45">
        <v>16530622</v>
      </c>
      <c r="F55" s="109">
        <f t="shared" si="5"/>
        <v>197555819</v>
      </c>
      <c r="G55" s="87">
        <v>68929199</v>
      </c>
      <c r="H55" s="87">
        <v>0</v>
      </c>
      <c r="I55" s="87">
        <v>596336</v>
      </c>
      <c r="J55" s="87">
        <v>0</v>
      </c>
      <c r="K55" s="45">
        <f t="shared" si="6"/>
        <v>69525535</v>
      </c>
      <c r="L55" s="87" t="s">
        <v>170</v>
      </c>
      <c r="M55" s="87">
        <v>0</v>
      </c>
      <c r="N55" s="87">
        <v>0</v>
      </c>
      <c r="O55" s="45">
        <f>'Attachment B Audited Local Adj.'!D40</f>
        <v>0</v>
      </c>
      <c r="P55" s="87">
        <v>748376</v>
      </c>
      <c r="Q55" s="87"/>
      <c r="R55" s="87">
        <v>0</v>
      </c>
      <c r="S55" s="109">
        <f t="shared" si="7"/>
        <v>267829730</v>
      </c>
      <c r="T55" s="106">
        <f>'Attachment C Special Cost Diff.'!J38</f>
        <v>-145564388.96077493</v>
      </c>
      <c r="U55" s="109">
        <f t="shared" si="8"/>
        <v>122265341.03922507</v>
      </c>
      <c r="V55" s="88">
        <v>16448.38</v>
      </c>
      <c r="W55" s="69">
        <f t="shared" si="9"/>
        <v>7433</v>
      </c>
      <c r="X55" s="70"/>
      <c r="Y55" s="28"/>
      <c r="AB55" s="1"/>
    </row>
    <row r="56" spans="1:28" x14ac:dyDescent="0.25">
      <c r="A56" s="108" t="s">
        <v>20</v>
      </c>
      <c r="B56" s="107">
        <v>5486689</v>
      </c>
      <c r="C56" s="45">
        <f>'Attachment B Audited Local Adj.'!C22</f>
        <v>3320</v>
      </c>
      <c r="D56" s="45">
        <v>241422</v>
      </c>
      <c r="E56" s="45">
        <v>548558</v>
      </c>
      <c r="F56" s="109">
        <f t="shared" si="5"/>
        <v>6279989</v>
      </c>
      <c r="G56" s="87">
        <v>1300000</v>
      </c>
      <c r="H56" s="87">
        <v>-14453</v>
      </c>
      <c r="I56" s="87">
        <v>39512</v>
      </c>
      <c r="J56" s="87">
        <v>0</v>
      </c>
      <c r="K56" s="45">
        <f t="shared" si="6"/>
        <v>1325059</v>
      </c>
      <c r="L56" s="87" t="s">
        <v>170</v>
      </c>
      <c r="M56" s="87">
        <v>0</v>
      </c>
      <c r="N56" s="87">
        <v>0</v>
      </c>
      <c r="O56" s="45">
        <f>'Attachment B Audited Local Adj.'!D22</f>
        <v>172719</v>
      </c>
      <c r="P56" s="87"/>
      <c r="Q56" s="87">
        <v>117364</v>
      </c>
      <c r="R56" s="87">
        <v>0</v>
      </c>
      <c r="S56" s="109">
        <f t="shared" si="7"/>
        <v>7895131</v>
      </c>
      <c r="T56" s="106">
        <f>'Attachment C Special Cost Diff.'!J20</f>
        <v>-4873660.1670396635</v>
      </c>
      <c r="U56" s="109">
        <f t="shared" si="8"/>
        <v>3021470.8329603365</v>
      </c>
      <c r="V56" s="88">
        <v>407.85</v>
      </c>
      <c r="W56" s="69">
        <f t="shared" si="9"/>
        <v>7408</v>
      </c>
      <c r="X56" s="70"/>
      <c r="Y56" s="28"/>
      <c r="AB56" s="1"/>
    </row>
    <row r="57" spans="1:28" x14ac:dyDescent="0.25">
      <c r="A57" s="108" t="s">
        <v>21</v>
      </c>
      <c r="B57" s="107">
        <v>105595204</v>
      </c>
      <c r="C57" s="45">
        <f>'Attachment B Audited Local Adj.'!C23</f>
        <v>0</v>
      </c>
      <c r="D57" s="45">
        <v>6883684</v>
      </c>
      <c r="E57" s="45">
        <v>10675720</v>
      </c>
      <c r="F57" s="109">
        <f t="shared" si="5"/>
        <v>123154608</v>
      </c>
      <c r="G57" s="87">
        <v>53327468</v>
      </c>
      <c r="H57" s="87">
        <v>0</v>
      </c>
      <c r="I57" s="87">
        <v>630843</v>
      </c>
      <c r="J57" s="87">
        <v>0</v>
      </c>
      <c r="K57" s="45">
        <f t="shared" si="6"/>
        <v>53958311</v>
      </c>
      <c r="L57" s="87" t="s">
        <v>170</v>
      </c>
      <c r="M57" s="87">
        <v>14848</v>
      </c>
      <c r="N57" s="87">
        <v>0</v>
      </c>
      <c r="O57" s="45">
        <f>'Attachment B Audited Local Adj.'!D23</f>
        <v>4927160</v>
      </c>
      <c r="P57" s="87">
        <v>129330</v>
      </c>
      <c r="Q57" s="87"/>
      <c r="R57" s="87">
        <v>0</v>
      </c>
      <c r="S57" s="109">
        <f t="shared" si="7"/>
        <v>182184257</v>
      </c>
      <c r="T57" s="106">
        <f>'Attachment C Special Cost Diff.'!J21</f>
        <v>-94518475.155908436</v>
      </c>
      <c r="U57" s="109">
        <f t="shared" si="8"/>
        <v>87665781.844091564</v>
      </c>
      <c r="V57" s="88">
        <v>11835.61</v>
      </c>
      <c r="W57" s="69">
        <f t="shared" si="9"/>
        <v>7407</v>
      </c>
      <c r="Y57" s="28"/>
      <c r="AB57" s="1"/>
    </row>
    <row r="58" spans="1:28" ht="12.75" customHeight="1" x14ac:dyDescent="0.25">
      <c r="A58" s="108" t="s">
        <v>120</v>
      </c>
      <c r="B58" s="107">
        <v>34164014</v>
      </c>
      <c r="C58" s="45">
        <f>'Attachment B Audited Local Adj.'!C39</f>
        <v>0</v>
      </c>
      <c r="D58" s="45">
        <v>1646906</v>
      </c>
      <c r="E58" s="45">
        <v>1916</v>
      </c>
      <c r="F58" s="109">
        <f t="shared" si="5"/>
        <v>35812836</v>
      </c>
      <c r="G58" s="87">
        <v>0</v>
      </c>
      <c r="H58" s="87"/>
      <c r="I58" s="87"/>
      <c r="J58" s="87">
        <v>0</v>
      </c>
      <c r="K58" s="45">
        <f t="shared" si="6"/>
        <v>0</v>
      </c>
      <c r="L58" s="87">
        <v>221335</v>
      </c>
      <c r="M58" s="87">
        <v>0</v>
      </c>
      <c r="N58" s="87">
        <v>0</v>
      </c>
      <c r="O58" s="45">
        <f>'Attachment B Audited Local Adj.'!D39</f>
        <v>9995144</v>
      </c>
      <c r="P58" s="87">
        <v>0</v>
      </c>
      <c r="Q58" s="87">
        <v>878682</v>
      </c>
      <c r="R58" s="87">
        <v>0</v>
      </c>
      <c r="S58" s="109">
        <f t="shared" si="7"/>
        <v>46907997</v>
      </c>
      <c r="T58" s="106">
        <f>'Attachment C Special Cost Diff.'!J37</f>
        <v>-32770024.699999999</v>
      </c>
      <c r="U58" s="109">
        <f t="shared" si="8"/>
        <v>14137972.300000001</v>
      </c>
      <c r="V58" s="88">
        <v>1915.75</v>
      </c>
      <c r="W58" s="120">
        <f t="shared" si="9"/>
        <v>7380</v>
      </c>
      <c r="X58" s="70" t="s">
        <v>88</v>
      </c>
      <c r="Y58" s="28"/>
      <c r="AA58" s="39"/>
      <c r="AB58" s="1"/>
    </row>
    <row r="59" spans="1:28" x14ac:dyDescent="0.25">
      <c r="A59" s="108" t="s">
        <v>38</v>
      </c>
      <c r="B59" s="107">
        <v>5717330</v>
      </c>
      <c r="C59" s="45">
        <f>'Attachment B Audited Local Adj.'!C46</f>
        <v>0</v>
      </c>
      <c r="D59" s="45">
        <v>266963</v>
      </c>
      <c r="E59" s="45">
        <v>177751</v>
      </c>
      <c r="F59" s="109">
        <f t="shared" si="5"/>
        <v>6162044</v>
      </c>
      <c r="G59" s="87">
        <v>2000000</v>
      </c>
      <c r="H59" s="87">
        <v>879</v>
      </c>
      <c r="I59" s="87">
        <v>138024</v>
      </c>
      <c r="J59" s="87">
        <v>0</v>
      </c>
      <c r="K59" s="45">
        <f t="shared" si="6"/>
        <v>2138903</v>
      </c>
      <c r="L59" s="87" t="s">
        <v>170</v>
      </c>
      <c r="M59" s="87">
        <v>0</v>
      </c>
      <c r="N59" s="87">
        <v>0</v>
      </c>
      <c r="O59" s="45">
        <f>'Attachment B Audited Local Adj.'!D46</f>
        <v>0</v>
      </c>
      <c r="P59" s="87"/>
      <c r="Q59" s="87"/>
      <c r="R59" s="87">
        <v>0</v>
      </c>
      <c r="S59" s="109">
        <f t="shared" si="7"/>
        <v>8300947</v>
      </c>
      <c r="T59" s="106">
        <f>'Attachment C Special Cost Diff.'!J44</f>
        <v>-5133953.9093092661</v>
      </c>
      <c r="U59" s="109">
        <f t="shared" si="8"/>
        <v>3166993.0906907339</v>
      </c>
      <c r="V59" s="88">
        <v>429.35</v>
      </c>
      <c r="W59" s="69">
        <f t="shared" si="9"/>
        <v>7376</v>
      </c>
      <c r="X59" s="39"/>
      <c r="Y59" s="92"/>
      <c r="AB59" s="1"/>
    </row>
    <row r="60" spans="1:28" x14ac:dyDescent="0.25">
      <c r="A60" s="108" t="s">
        <v>56</v>
      </c>
      <c r="B60" s="107">
        <v>4065349</v>
      </c>
      <c r="C60" s="45">
        <f>'Attachment B Audited Local Adj.'!C31</f>
        <v>0</v>
      </c>
      <c r="D60" s="45">
        <v>241119</v>
      </c>
      <c r="E60" s="45">
        <v>1555</v>
      </c>
      <c r="F60" s="109">
        <f t="shared" si="5"/>
        <v>4308023</v>
      </c>
      <c r="G60" s="87">
        <v>0</v>
      </c>
      <c r="H60" s="87"/>
      <c r="I60" s="87"/>
      <c r="J60" s="87">
        <v>0</v>
      </c>
      <c r="K60" s="45">
        <f t="shared" si="6"/>
        <v>0</v>
      </c>
      <c r="L60" s="87">
        <v>26740</v>
      </c>
      <c r="M60" s="87">
        <v>0</v>
      </c>
      <c r="N60" s="87">
        <v>0</v>
      </c>
      <c r="O60" s="45">
        <f>'Attachment B Audited Local Adj.'!D31</f>
        <v>2399856</v>
      </c>
      <c r="P60" s="87"/>
      <c r="Q60" s="87">
        <v>150000</v>
      </c>
      <c r="R60" s="87">
        <v>0</v>
      </c>
      <c r="S60" s="109">
        <f t="shared" si="7"/>
        <v>6884619</v>
      </c>
      <c r="T60" s="106">
        <f>'Attachment C Special Cost Diff.'!J29</f>
        <v>-4618148.3199999994</v>
      </c>
      <c r="U60" s="109">
        <f t="shared" si="8"/>
        <v>2266470.6800000006</v>
      </c>
      <c r="V60" s="88">
        <v>310.89999999999998</v>
      </c>
      <c r="W60" s="69">
        <f t="shared" si="9"/>
        <v>7290</v>
      </c>
      <c r="Y60" s="92"/>
      <c r="AB60" s="1"/>
    </row>
    <row r="61" spans="1:28" x14ac:dyDescent="0.25">
      <c r="A61" s="108" t="s">
        <v>58</v>
      </c>
      <c r="B61" s="107">
        <v>58169108</v>
      </c>
      <c r="C61" s="45">
        <f>'Attachment B Audited Local Adj.'!C38</f>
        <v>0</v>
      </c>
      <c r="D61" s="45">
        <v>2864264</v>
      </c>
      <c r="E61" s="45">
        <v>1166656</v>
      </c>
      <c r="F61" s="109">
        <f t="shared" si="5"/>
        <v>62200028</v>
      </c>
      <c r="G61" s="87">
        <v>0</v>
      </c>
      <c r="H61" s="87"/>
      <c r="I61" s="87"/>
      <c r="J61" s="87">
        <v>0</v>
      </c>
      <c r="K61" s="45">
        <f t="shared" si="6"/>
        <v>0</v>
      </c>
      <c r="L61" s="87">
        <v>1462783</v>
      </c>
      <c r="M61" s="87">
        <v>0</v>
      </c>
      <c r="N61" s="87">
        <v>0</v>
      </c>
      <c r="O61" s="45">
        <f>'Attachment B Audited Local Adj.'!D38</f>
        <v>18554865</v>
      </c>
      <c r="P61" s="87">
        <v>0</v>
      </c>
      <c r="Q61" s="87">
        <v>431453</v>
      </c>
      <c r="R61" s="87">
        <v>0</v>
      </c>
      <c r="S61" s="109">
        <f t="shared" si="7"/>
        <v>82649129</v>
      </c>
      <c r="T61" s="106">
        <f>'Attachment C Special Cost Diff.'!J36</f>
        <v>-55220909.559999987</v>
      </c>
      <c r="U61" s="109">
        <f t="shared" si="8"/>
        <v>27428219.440000013</v>
      </c>
      <c r="V61" s="88">
        <v>3812.6</v>
      </c>
      <c r="W61" s="69">
        <f t="shared" si="9"/>
        <v>7194</v>
      </c>
      <c r="Y61" s="92"/>
      <c r="AB61" s="1"/>
    </row>
    <row r="62" spans="1:28" x14ac:dyDescent="0.25">
      <c r="A62" s="108" t="s">
        <v>18</v>
      </c>
      <c r="B62" s="107">
        <v>5202621</v>
      </c>
      <c r="C62" s="45">
        <f>'Attachment B Audited Local Adj.'!C19</f>
        <v>8308</v>
      </c>
      <c r="D62" s="45">
        <v>219059</v>
      </c>
      <c r="E62" s="45">
        <v>107130</v>
      </c>
      <c r="F62" s="109">
        <f t="shared" si="5"/>
        <v>5537118</v>
      </c>
      <c r="G62" s="87">
        <v>550660</v>
      </c>
      <c r="H62" s="87">
        <v>16000</v>
      </c>
      <c r="I62" s="87">
        <v>14861</v>
      </c>
      <c r="J62" s="87">
        <v>69677</v>
      </c>
      <c r="K62" s="45">
        <f t="shared" si="6"/>
        <v>651198</v>
      </c>
      <c r="L62" s="87" t="s">
        <v>170</v>
      </c>
      <c r="M62" s="87">
        <v>0</v>
      </c>
      <c r="N62" s="87">
        <v>0</v>
      </c>
      <c r="O62" s="45">
        <f>'Attachment B Audited Local Adj.'!D19</f>
        <v>216231</v>
      </c>
      <c r="P62" s="87"/>
      <c r="Q62" s="87"/>
      <c r="R62" s="87">
        <v>0</v>
      </c>
      <c r="S62" s="109">
        <f t="shared" si="7"/>
        <v>6404547</v>
      </c>
      <c r="T62" s="106">
        <f>'Attachment C Special Cost Diff.'!J17</f>
        <v>-4756633.1883722059</v>
      </c>
      <c r="U62" s="109">
        <f t="shared" si="8"/>
        <v>1647913.8116277941</v>
      </c>
      <c r="V62" s="88">
        <v>229.4</v>
      </c>
      <c r="W62" s="69">
        <f t="shared" si="9"/>
        <v>7184</v>
      </c>
      <c r="Y62" s="92"/>
      <c r="AB62" s="1"/>
    </row>
    <row r="63" spans="1:28" x14ac:dyDescent="0.25">
      <c r="A63" s="108" t="s">
        <v>41</v>
      </c>
      <c r="B63" s="107">
        <v>782204</v>
      </c>
      <c r="C63" s="45">
        <f>'Attachment B Audited Local Adj.'!C53</f>
        <v>0</v>
      </c>
      <c r="D63" s="45">
        <v>30611</v>
      </c>
      <c r="E63" s="45">
        <v>16074</v>
      </c>
      <c r="F63" s="109">
        <f t="shared" si="5"/>
        <v>828889</v>
      </c>
      <c r="G63" s="87">
        <v>0</v>
      </c>
      <c r="H63" s="87">
        <v>8312</v>
      </c>
      <c r="I63" s="87">
        <v>7340</v>
      </c>
      <c r="J63" s="87">
        <v>0</v>
      </c>
      <c r="K63" s="45">
        <f t="shared" si="6"/>
        <v>15652</v>
      </c>
      <c r="L63" s="87" t="s">
        <v>170</v>
      </c>
      <c r="M63" s="87">
        <v>0</v>
      </c>
      <c r="N63" s="87">
        <v>0</v>
      </c>
      <c r="O63" s="45">
        <f>'Attachment B Audited Local Adj.'!D53</f>
        <v>7417</v>
      </c>
      <c r="P63" s="87"/>
      <c r="Q63" s="87"/>
      <c r="R63" s="87">
        <v>0</v>
      </c>
      <c r="S63" s="109">
        <f t="shared" si="7"/>
        <v>851958</v>
      </c>
      <c r="T63" s="106">
        <f>'Attachment C Special Cost Diff.'!J51</f>
        <v>-655506.84</v>
      </c>
      <c r="U63" s="109">
        <f t="shared" si="8"/>
        <v>196451.16000000003</v>
      </c>
      <c r="V63" s="88">
        <v>30.5</v>
      </c>
      <c r="W63" s="69">
        <f t="shared" si="9"/>
        <v>6441</v>
      </c>
      <c r="Y63" s="1"/>
      <c r="AB63" s="1"/>
    </row>
    <row r="64" spans="1:28" x14ac:dyDescent="0.25">
      <c r="A64" s="108"/>
      <c r="B64" s="107"/>
      <c r="C64" s="107"/>
      <c r="D64" s="107"/>
      <c r="E64" s="107"/>
      <c r="F64" s="107"/>
      <c r="G64" s="107"/>
      <c r="H64" s="107"/>
      <c r="I64" s="107"/>
      <c r="J64" s="107"/>
      <c r="K64" s="113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14"/>
      <c r="W64" s="69"/>
      <c r="X64" s="83"/>
      <c r="Y64" s="1"/>
    </row>
    <row r="65" spans="1:25" x14ac:dyDescent="0.25">
      <c r="A65" s="86" t="s">
        <v>90</v>
      </c>
      <c r="B65" s="93">
        <f t="shared" ref="B65:V65" si="10">SUM(B10:B63)</f>
        <v>1187703195</v>
      </c>
      <c r="C65" s="94">
        <f t="shared" si="10"/>
        <v>333435</v>
      </c>
      <c r="D65" s="94">
        <f>SUM(D10:D63)</f>
        <v>60212191</v>
      </c>
      <c r="E65" s="71">
        <f t="shared" si="10"/>
        <v>72000484</v>
      </c>
      <c r="F65" s="94">
        <f t="shared" si="10"/>
        <v>1320249305</v>
      </c>
      <c r="G65" s="94">
        <f t="shared" si="10"/>
        <v>518357018</v>
      </c>
      <c r="H65" s="94">
        <f t="shared" si="10"/>
        <v>8866717</v>
      </c>
      <c r="I65" s="94">
        <f t="shared" si="10"/>
        <v>7691003</v>
      </c>
      <c r="J65" s="94">
        <f t="shared" si="10"/>
        <v>20640101</v>
      </c>
      <c r="K65" s="94">
        <f t="shared" si="10"/>
        <v>555554839</v>
      </c>
      <c r="L65" s="94">
        <f t="shared" si="10"/>
        <v>6221946</v>
      </c>
      <c r="M65" s="94">
        <f t="shared" si="10"/>
        <v>663672</v>
      </c>
      <c r="N65" s="94">
        <f t="shared" si="10"/>
        <v>50848</v>
      </c>
      <c r="O65" s="94">
        <f t="shared" si="10"/>
        <v>71648886</v>
      </c>
      <c r="P65" s="94">
        <f>SUM(P9:P63)</f>
        <v>3429164</v>
      </c>
      <c r="Q65" s="94">
        <f t="shared" si="10"/>
        <v>10306095</v>
      </c>
      <c r="R65" s="94">
        <f t="shared" si="10"/>
        <v>0</v>
      </c>
      <c r="S65" s="93">
        <f t="shared" si="10"/>
        <v>1968124755</v>
      </c>
      <c r="T65" s="93">
        <f t="shared" si="10"/>
        <v>-1094670900.525363</v>
      </c>
      <c r="U65" s="93">
        <f t="shared" si="10"/>
        <v>873453854.47463679</v>
      </c>
      <c r="V65" s="43">
        <f t="shared" si="10"/>
        <v>107311.49</v>
      </c>
      <c r="W65" s="3"/>
      <c r="X65" s="95"/>
      <c r="Y65" s="1"/>
    </row>
    <row r="66" spans="1:25" x14ac:dyDescent="0.25">
      <c r="A66" s="37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33"/>
      <c r="W66" s="77"/>
      <c r="X66" s="96"/>
      <c r="Y66" s="1"/>
    </row>
    <row r="67" spans="1:25" ht="13.8" thickBot="1" x14ac:dyDescent="0.3">
      <c r="A67" s="121" t="s">
        <v>173</v>
      </c>
      <c r="B67" s="122"/>
      <c r="V67" s="73"/>
      <c r="W67" s="77"/>
      <c r="X67" s="96"/>
      <c r="Y67" s="1"/>
    </row>
    <row r="68" spans="1:25" s="37" customFormat="1" ht="13.8" thickTop="1" x14ac:dyDescent="0.25">
      <c r="A68" s="123" t="s">
        <v>174</v>
      </c>
      <c r="B68" s="124">
        <f>ROUND(V65*V66,2)</f>
        <v>0</v>
      </c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 s="74"/>
      <c r="W68" s="75"/>
      <c r="X68" s="72"/>
      <c r="Y68" s="76"/>
    </row>
    <row r="69" spans="1:25" x14ac:dyDescent="0.25">
      <c r="A69" s="125" t="s">
        <v>175</v>
      </c>
      <c r="B69" s="126">
        <f>W29</f>
        <v>8923</v>
      </c>
      <c r="W69" s="77"/>
      <c r="X69" s="34"/>
      <c r="Y69" s="1"/>
    </row>
    <row r="70" spans="1:25" x14ac:dyDescent="0.25">
      <c r="A70" s="125" t="s">
        <v>176</v>
      </c>
      <c r="B70" s="126">
        <f>W58</f>
        <v>7380</v>
      </c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</row>
    <row r="71" spans="1:25" x14ac:dyDescent="0.25">
      <c r="A71" s="127" t="s">
        <v>177</v>
      </c>
      <c r="B71" s="126">
        <f>B69-B70</f>
        <v>1543</v>
      </c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</row>
    <row r="72" spans="1:25" x14ac:dyDescent="0.25">
      <c r="A72" s="127" t="s">
        <v>178</v>
      </c>
      <c r="B72" s="128">
        <f>ROUND(B71/B70,4)</f>
        <v>0.20910000000000001</v>
      </c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</row>
  </sheetData>
  <sortState xmlns:xlrd2="http://schemas.microsoft.com/office/spreadsheetml/2017/richdata2" ref="A10:W63">
    <sortCondition descending="1" ref="W10:W63"/>
  </sortState>
  <mergeCells count="1">
    <mergeCell ref="H2:I2"/>
  </mergeCells>
  <phoneticPr fontId="0" type="noConversion"/>
  <printOptions horizontalCentered="1"/>
  <pageMargins left="0" right="0.1" top="0.5" bottom="0" header="0.25" footer="0"/>
  <pageSetup scale="75" fitToWidth="3" orientation="portrait" r:id="rId1"/>
  <headerFooter alignWithMargins="0">
    <oddFooter xml:space="preserve">&amp;CPage &amp;P of 4
</oddFooter>
  </headerFooter>
  <colBreaks count="3" manualBreakCount="3">
    <brk id="6" max="68" man="1"/>
    <brk id="11" max="68" man="1"/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5"/>
  <sheetViews>
    <sheetView zoomScaleNormal="100" zoomScaleSheetLayoutView="85" workbookViewId="0">
      <pane xSplit="1" ySplit="7" topLeftCell="B8" activePane="bottomRight" state="frozen"/>
      <selection activeCell="A6" sqref="A6"/>
      <selection pane="topRight" activeCell="A6" sqref="A6"/>
      <selection pane="bottomLeft" activeCell="A6" sqref="A6"/>
      <selection pane="bottomRight" activeCell="C30" sqref="C30"/>
    </sheetView>
  </sheetViews>
  <sheetFormatPr defaultRowHeight="13.2" x14ac:dyDescent="0.25"/>
  <cols>
    <col min="1" max="1" width="25.6640625" customWidth="1"/>
    <col min="2" max="3" width="15.44140625" style="5" customWidth="1"/>
    <col min="4" max="4" width="14" style="5" bestFit="1" customWidth="1"/>
    <col min="5" max="5" width="19.44140625" style="5" customWidth="1"/>
    <col min="6" max="6" width="15" bestFit="1" customWidth="1"/>
    <col min="9" max="9" width="12.33203125" bestFit="1" customWidth="1"/>
  </cols>
  <sheetData>
    <row r="1" spans="1:21" x14ac:dyDescent="0.25">
      <c r="A1" s="1" t="s">
        <v>71</v>
      </c>
    </row>
    <row r="2" spans="1:21" x14ac:dyDescent="0.25">
      <c r="A2" s="28" t="s">
        <v>172</v>
      </c>
    </row>
    <row r="3" spans="1:21" x14ac:dyDescent="0.25">
      <c r="A3" s="28" t="s">
        <v>167</v>
      </c>
      <c r="E3" s="6"/>
    </row>
    <row r="4" spans="1:21" x14ac:dyDescent="0.25">
      <c r="A4" s="2"/>
      <c r="B4" s="6" t="s">
        <v>162</v>
      </c>
      <c r="C4" s="6" t="s">
        <v>163</v>
      </c>
      <c r="D4" s="6" t="s">
        <v>164</v>
      </c>
      <c r="E4" s="119" t="s">
        <v>161</v>
      </c>
    </row>
    <row r="5" spans="1:21" x14ac:dyDescent="0.25">
      <c r="A5" s="11"/>
      <c r="B5" s="7" t="s">
        <v>80</v>
      </c>
      <c r="C5" s="7" t="s">
        <v>79</v>
      </c>
      <c r="D5" s="7" t="s">
        <v>83</v>
      </c>
      <c r="E5" s="22" t="s">
        <v>84</v>
      </c>
    </row>
    <row r="6" spans="1:21" x14ac:dyDescent="0.25">
      <c r="A6" s="12" t="s">
        <v>0</v>
      </c>
      <c r="B6" s="8" t="s">
        <v>81</v>
      </c>
      <c r="C6" s="8" t="s">
        <v>80</v>
      </c>
      <c r="D6" s="8" t="s">
        <v>82</v>
      </c>
      <c r="E6" s="23" t="s">
        <v>81</v>
      </c>
      <c r="U6" s="10"/>
    </row>
    <row r="7" spans="1:21" x14ac:dyDescent="0.25">
      <c r="A7" s="13" t="s">
        <v>8</v>
      </c>
      <c r="B7" s="9"/>
      <c r="C7" s="9" t="s">
        <v>69</v>
      </c>
      <c r="D7" s="40" t="s">
        <v>69</v>
      </c>
      <c r="E7" s="24" t="s">
        <v>118</v>
      </c>
      <c r="U7" s="10"/>
    </row>
    <row r="8" spans="1:21" x14ac:dyDescent="0.25">
      <c r="A8" s="1"/>
      <c r="B8" s="30"/>
      <c r="C8" s="30"/>
      <c r="U8" s="10"/>
    </row>
    <row r="9" spans="1:21" x14ac:dyDescent="0.25">
      <c r="A9" s="4" t="s">
        <v>47</v>
      </c>
      <c r="B9" s="19">
        <v>9432157</v>
      </c>
      <c r="C9" s="19">
        <v>9432157</v>
      </c>
      <c r="D9" s="19">
        <f>B9-C9</f>
        <v>0</v>
      </c>
      <c r="E9" s="19">
        <f>IF(D9&gt;1,D9,0)</f>
        <v>0</v>
      </c>
      <c r="F9" s="5"/>
      <c r="I9" s="49"/>
    </row>
    <row r="10" spans="1:21" x14ac:dyDescent="0.25">
      <c r="A10" s="3" t="s">
        <v>48</v>
      </c>
      <c r="B10" s="19">
        <v>1029601</v>
      </c>
      <c r="C10" s="19">
        <v>1029601</v>
      </c>
      <c r="D10" s="19">
        <f t="shared" ref="D10:D62" si="0">B10-C10</f>
        <v>0</v>
      </c>
      <c r="E10" s="19">
        <f t="shared" ref="E10:E62" si="1">IF(D10&gt;1,D10,0)</f>
        <v>0</v>
      </c>
      <c r="F10" s="5"/>
      <c r="I10" s="49"/>
    </row>
    <row r="11" spans="1:21" x14ac:dyDescent="0.25">
      <c r="A11" s="3" t="s">
        <v>14</v>
      </c>
      <c r="B11" s="19">
        <v>4156085</v>
      </c>
      <c r="C11" s="19">
        <v>4157002</v>
      </c>
      <c r="D11" s="19">
        <f t="shared" si="0"/>
        <v>-917</v>
      </c>
      <c r="E11" s="19">
        <f t="shared" si="1"/>
        <v>0</v>
      </c>
      <c r="F11" s="5"/>
      <c r="I11" s="49"/>
    </row>
    <row r="12" spans="1:21" x14ac:dyDescent="0.25">
      <c r="A12" s="3" t="s">
        <v>15</v>
      </c>
      <c r="B12" s="19">
        <v>320355018</v>
      </c>
      <c r="C12" s="19">
        <v>320295473</v>
      </c>
      <c r="D12" s="19">
        <f t="shared" si="0"/>
        <v>59545</v>
      </c>
      <c r="E12" s="19">
        <f t="shared" si="1"/>
        <v>59545</v>
      </c>
      <c r="F12" s="5"/>
      <c r="I12" s="49"/>
    </row>
    <row r="13" spans="1:21" x14ac:dyDescent="0.25">
      <c r="A13" s="3" t="s">
        <v>49</v>
      </c>
      <c r="B13" s="19">
        <v>3418459</v>
      </c>
      <c r="C13" s="19">
        <v>3418459</v>
      </c>
      <c r="D13" s="19">
        <f t="shared" si="0"/>
        <v>0</v>
      </c>
      <c r="E13" s="19">
        <f t="shared" si="1"/>
        <v>0</v>
      </c>
      <c r="F13" s="5"/>
      <c r="I13" s="49"/>
    </row>
    <row r="14" spans="1:21" x14ac:dyDescent="0.25">
      <c r="A14" s="3" t="s">
        <v>50</v>
      </c>
      <c r="B14" s="19">
        <v>32452511</v>
      </c>
      <c r="C14" s="19">
        <v>32452511</v>
      </c>
      <c r="D14" s="19">
        <f t="shared" si="0"/>
        <v>0</v>
      </c>
      <c r="E14" s="19">
        <f t="shared" si="1"/>
        <v>0</v>
      </c>
      <c r="F14" s="5"/>
      <c r="I14" s="49"/>
      <c r="K14" s="100"/>
      <c r="L14" s="100"/>
    </row>
    <row r="15" spans="1:21" x14ac:dyDescent="0.25">
      <c r="A15" s="3" t="s">
        <v>16</v>
      </c>
      <c r="B15" s="19">
        <v>884637</v>
      </c>
      <c r="C15" s="19">
        <v>884644</v>
      </c>
      <c r="D15" s="19">
        <f t="shared" si="0"/>
        <v>-7</v>
      </c>
      <c r="E15" s="19">
        <f t="shared" si="1"/>
        <v>0</v>
      </c>
      <c r="F15" s="5"/>
      <c r="I15" s="49"/>
    </row>
    <row r="16" spans="1:21" x14ac:dyDescent="0.25">
      <c r="A16" s="3" t="s">
        <v>51</v>
      </c>
      <c r="B16" s="19">
        <v>3223386</v>
      </c>
      <c r="C16" s="19">
        <v>3223386</v>
      </c>
      <c r="D16" s="19">
        <f t="shared" si="0"/>
        <v>0</v>
      </c>
      <c r="E16" s="19">
        <f t="shared" si="1"/>
        <v>0</v>
      </c>
      <c r="F16" s="35"/>
      <c r="I16" s="49"/>
    </row>
    <row r="17" spans="1:9" x14ac:dyDescent="0.25">
      <c r="A17" s="3" t="s">
        <v>52</v>
      </c>
      <c r="B17" s="19">
        <v>4559922</v>
      </c>
      <c r="C17" s="19">
        <v>4559922</v>
      </c>
      <c r="D17" s="19">
        <f t="shared" si="0"/>
        <v>0</v>
      </c>
      <c r="E17" s="19">
        <f t="shared" si="1"/>
        <v>0</v>
      </c>
      <c r="F17" s="35"/>
      <c r="I17" s="49"/>
    </row>
    <row r="18" spans="1:9" x14ac:dyDescent="0.25">
      <c r="A18" s="3" t="s">
        <v>53</v>
      </c>
      <c r="B18" s="19">
        <v>6318446</v>
      </c>
      <c r="C18" s="19">
        <v>6318446</v>
      </c>
      <c r="D18" s="19">
        <f t="shared" si="0"/>
        <v>0</v>
      </c>
      <c r="E18" s="19">
        <f t="shared" si="1"/>
        <v>0</v>
      </c>
      <c r="F18" s="35"/>
      <c r="I18" s="49"/>
    </row>
    <row r="19" spans="1:9" x14ac:dyDescent="0.25">
      <c r="A19" s="3" t="s">
        <v>17</v>
      </c>
      <c r="B19" s="19">
        <v>3986074</v>
      </c>
      <c r="C19" s="19">
        <v>3985591</v>
      </c>
      <c r="D19" s="19">
        <f t="shared" si="0"/>
        <v>483</v>
      </c>
      <c r="E19" s="19">
        <f t="shared" si="1"/>
        <v>483</v>
      </c>
      <c r="F19" s="35"/>
      <c r="I19" s="49"/>
    </row>
    <row r="20" spans="1:9" x14ac:dyDescent="0.25">
      <c r="A20" s="3" t="s">
        <v>18</v>
      </c>
      <c r="B20" s="19">
        <v>5210929</v>
      </c>
      <c r="C20" s="19">
        <v>5202621</v>
      </c>
      <c r="D20" s="19">
        <f t="shared" si="0"/>
        <v>8308</v>
      </c>
      <c r="E20" s="19">
        <f t="shared" si="1"/>
        <v>8308</v>
      </c>
      <c r="F20" s="35"/>
      <c r="I20" s="49"/>
    </row>
    <row r="21" spans="1:9" x14ac:dyDescent="0.25">
      <c r="A21" s="3" t="s">
        <v>54</v>
      </c>
      <c r="B21" s="19">
        <v>10689915</v>
      </c>
      <c r="C21" s="19">
        <v>10689915</v>
      </c>
      <c r="D21" s="19">
        <f t="shared" si="0"/>
        <v>0</v>
      </c>
      <c r="E21" s="19">
        <f t="shared" si="1"/>
        <v>0</v>
      </c>
      <c r="F21" s="35"/>
      <c r="I21" s="49"/>
    </row>
    <row r="22" spans="1:9" x14ac:dyDescent="0.25">
      <c r="A22" s="3" t="s">
        <v>19</v>
      </c>
      <c r="B22" s="19">
        <v>5900723</v>
      </c>
      <c r="C22" s="19">
        <v>5900701</v>
      </c>
      <c r="D22" s="19">
        <f t="shared" si="0"/>
        <v>22</v>
      </c>
      <c r="E22" s="19">
        <f t="shared" si="1"/>
        <v>22</v>
      </c>
      <c r="F22" s="35"/>
      <c r="I22" s="49"/>
    </row>
    <row r="23" spans="1:9" x14ac:dyDescent="0.25">
      <c r="A23" s="3" t="s">
        <v>20</v>
      </c>
      <c r="B23" s="19">
        <v>5490009</v>
      </c>
      <c r="C23" s="19">
        <v>5486689</v>
      </c>
      <c r="D23" s="19">
        <f t="shared" si="0"/>
        <v>3320</v>
      </c>
      <c r="E23" s="19">
        <f t="shared" si="1"/>
        <v>3320</v>
      </c>
      <c r="F23" s="35"/>
      <c r="I23" s="49"/>
    </row>
    <row r="24" spans="1:9" x14ac:dyDescent="0.25">
      <c r="A24" s="3" t="s">
        <v>21</v>
      </c>
      <c r="B24" s="19">
        <v>105549429</v>
      </c>
      <c r="C24" s="19">
        <v>105595204</v>
      </c>
      <c r="D24" s="19">
        <f t="shared" si="0"/>
        <v>-45775</v>
      </c>
      <c r="E24" s="19">
        <f t="shared" si="1"/>
        <v>0</v>
      </c>
      <c r="F24" s="35"/>
      <c r="I24" s="49"/>
    </row>
    <row r="25" spans="1:9" x14ac:dyDescent="0.25">
      <c r="A25" s="3" t="s">
        <v>22</v>
      </c>
      <c r="B25" s="19">
        <v>39258728</v>
      </c>
      <c r="C25" s="19">
        <v>39258728</v>
      </c>
      <c r="D25" s="19">
        <f t="shared" si="0"/>
        <v>0</v>
      </c>
      <c r="E25" s="19">
        <f t="shared" si="1"/>
        <v>0</v>
      </c>
      <c r="F25" s="35"/>
      <c r="I25" s="49"/>
    </row>
    <row r="26" spans="1:9" x14ac:dyDescent="0.25">
      <c r="A26" s="3" t="s">
        <v>23</v>
      </c>
      <c r="B26" s="19">
        <v>3089134</v>
      </c>
      <c r="C26" s="19">
        <v>3089134</v>
      </c>
      <c r="D26" s="19">
        <f t="shared" si="0"/>
        <v>0</v>
      </c>
      <c r="E26" s="19">
        <f t="shared" si="1"/>
        <v>0</v>
      </c>
      <c r="F26" s="35"/>
      <c r="I26" s="49"/>
    </row>
    <row r="27" spans="1:9" x14ac:dyDescent="0.25">
      <c r="A27" s="3" t="s">
        <v>24</v>
      </c>
      <c r="B27" s="19">
        <v>2424218</v>
      </c>
      <c r="C27" s="19">
        <v>2424218</v>
      </c>
      <c r="D27" s="19">
        <f t="shared" si="0"/>
        <v>0</v>
      </c>
      <c r="E27" s="19">
        <f t="shared" si="1"/>
        <v>0</v>
      </c>
      <c r="F27" s="35"/>
      <c r="I27" s="49"/>
    </row>
    <row r="28" spans="1:9" x14ac:dyDescent="0.25">
      <c r="A28" s="3" t="s">
        <v>25</v>
      </c>
      <c r="B28" s="19">
        <v>1664161</v>
      </c>
      <c r="C28" s="19">
        <v>1664161</v>
      </c>
      <c r="D28" s="19">
        <f t="shared" si="0"/>
        <v>0</v>
      </c>
      <c r="E28" s="19">
        <f t="shared" si="1"/>
        <v>0</v>
      </c>
      <c r="F28" s="35"/>
      <c r="I28" s="49"/>
    </row>
    <row r="29" spans="1:9" x14ac:dyDescent="0.25">
      <c r="A29" s="3" t="s">
        <v>55</v>
      </c>
      <c r="B29" s="19">
        <v>5947203</v>
      </c>
      <c r="C29" s="19">
        <v>5947203</v>
      </c>
      <c r="D29" s="19">
        <f t="shared" si="0"/>
        <v>0</v>
      </c>
      <c r="E29" s="19">
        <f t="shared" si="1"/>
        <v>0</v>
      </c>
      <c r="F29" s="35"/>
      <c r="I29" s="49"/>
    </row>
    <row r="30" spans="1:9" x14ac:dyDescent="0.25">
      <c r="A30" s="3" t="s">
        <v>26</v>
      </c>
      <c r="B30" s="19">
        <v>33870332</v>
      </c>
      <c r="C30" s="19">
        <v>33870332</v>
      </c>
      <c r="D30" s="19">
        <f t="shared" si="0"/>
        <v>0</v>
      </c>
      <c r="E30" s="19">
        <f t="shared" si="1"/>
        <v>0</v>
      </c>
      <c r="F30" s="35"/>
      <c r="I30" s="49"/>
    </row>
    <row r="31" spans="1:9" x14ac:dyDescent="0.25">
      <c r="A31" s="3" t="s">
        <v>27</v>
      </c>
      <c r="B31" s="19">
        <v>2113276</v>
      </c>
      <c r="C31" s="19">
        <v>2105182</v>
      </c>
      <c r="D31" s="19">
        <f t="shared" si="0"/>
        <v>8094</v>
      </c>
      <c r="E31" s="19">
        <f t="shared" si="1"/>
        <v>8094</v>
      </c>
      <c r="F31" s="35"/>
      <c r="I31" s="49"/>
    </row>
    <row r="32" spans="1:9" x14ac:dyDescent="0.25">
      <c r="A32" s="3" t="s">
        <v>56</v>
      </c>
      <c r="B32" s="19">
        <v>4065349</v>
      </c>
      <c r="C32" s="19">
        <v>4065349</v>
      </c>
      <c r="D32" s="19">
        <f t="shared" si="0"/>
        <v>0</v>
      </c>
      <c r="E32" s="19">
        <f t="shared" si="1"/>
        <v>0</v>
      </c>
      <c r="F32" s="35"/>
      <c r="I32" s="49"/>
    </row>
    <row r="33" spans="1:9" x14ac:dyDescent="0.25">
      <c r="A33" s="3" t="s">
        <v>68</v>
      </c>
      <c r="B33" s="19">
        <v>74211885</v>
      </c>
      <c r="C33" s="19">
        <v>74211885</v>
      </c>
      <c r="D33" s="19">
        <f t="shared" si="0"/>
        <v>0</v>
      </c>
      <c r="E33" s="19">
        <f t="shared" si="1"/>
        <v>0</v>
      </c>
      <c r="F33" s="35"/>
      <c r="I33" s="49"/>
    </row>
    <row r="34" spans="1:9" x14ac:dyDescent="0.25">
      <c r="A34" s="3" t="s">
        <v>28</v>
      </c>
      <c r="B34" s="19">
        <v>25040400</v>
      </c>
      <c r="C34" s="19">
        <v>25040400</v>
      </c>
      <c r="D34" s="19">
        <f t="shared" si="0"/>
        <v>0</v>
      </c>
      <c r="E34" s="19">
        <f t="shared" si="1"/>
        <v>0</v>
      </c>
      <c r="F34" s="35"/>
      <c r="I34" s="49"/>
    </row>
    <row r="35" spans="1:9" x14ac:dyDescent="0.25">
      <c r="A35" s="3" t="s">
        <v>29</v>
      </c>
      <c r="B35" s="19">
        <v>2159474</v>
      </c>
      <c r="C35" s="19">
        <v>2087302</v>
      </c>
      <c r="D35" s="19">
        <f t="shared" si="0"/>
        <v>72172</v>
      </c>
      <c r="E35" s="19">
        <f t="shared" si="1"/>
        <v>72172</v>
      </c>
      <c r="F35" s="35"/>
      <c r="I35" s="49"/>
    </row>
    <row r="36" spans="1:9" x14ac:dyDescent="0.25">
      <c r="A36" s="3" t="s">
        <v>30</v>
      </c>
      <c r="B36" s="19">
        <v>27128077</v>
      </c>
      <c r="C36" s="19">
        <v>27124924</v>
      </c>
      <c r="D36" s="19">
        <f t="shared" si="0"/>
        <v>3153</v>
      </c>
      <c r="E36" s="19">
        <f t="shared" si="1"/>
        <v>3153</v>
      </c>
      <c r="F36" s="35"/>
      <c r="I36" s="49"/>
    </row>
    <row r="37" spans="1:9" x14ac:dyDescent="0.25">
      <c r="A37" s="3" t="s">
        <v>57</v>
      </c>
      <c r="B37" s="19">
        <v>5995799</v>
      </c>
      <c r="C37" s="19">
        <v>5995799</v>
      </c>
      <c r="D37" s="19">
        <f t="shared" si="0"/>
        <v>0</v>
      </c>
      <c r="E37" s="19">
        <f t="shared" si="1"/>
        <v>0</v>
      </c>
      <c r="F37" s="35"/>
      <c r="I37" s="49"/>
    </row>
    <row r="38" spans="1:9" x14ac:dyDescent="0.25">
      <c r="A38" s="3" t="s">
        <v>31</v>
      </c>
      <c r="B38" s="19">
        <v>8507265</v>
      </c>
      <c r="C38" s="19">
        <v>8480745</v>
      </c>
      <c r="D38" s="19">
        <f t="shared" si="0"/>
        <v>26520</v>
      </c>
      <c r="E38" s="19">
        <f t="shared" si="1"/>
        <v>26520</v>
      </c>
      <c r="F38" s="35"/>
      <c r="I38" s="49"/>
    </row>
    <row r="39" spans="1:9" x14ac:dyDescent="0.25">
      <c r="A39" s="3" t="s">
        <v>58</v>
      </c>
      <c r="B39" s="19">
        <v>58169108</v>
      </c>
      <c r="C39" s="19">
        <v>58169108</v>
      </c>
      <c r="D39" s="19">
        <f t="shared" si="0"/>
        <v>0</v>
      </c>
      <c r="E39" s="19">
        <f t="shared" si="1"/>
        <v>0</v>
      </c>
      <c r="F39" s="35"/>
      <c r="I39" s="49"/>
    </row>
    <row r="40" spans="1:9" x14ac:dyDescent="0.25">
      <c r="A40" s="3" t="s">
        <v>59</v>
      </c>
      <c r="B40" s="19">
        <v>34164014</v>
      </c>
      <c r="C40" s="19">
        <v>34164014</v>
      </c>
      <c r="D40" s="19">
        <f t="shared" si="0"/>
        <v>0</v>
      </c>
      <c r="E40" s="19">
        <f t="shared" si="1"/>
        <v>0</v>
      </c>
      <c r="F40" s="35"/>
      <c r="I40" s="49"/>
    </row>
    <row r="41" spans="1:9" x14ac:dyDescent="0.25">
      <c r="A41" s="3" t="s">
        <v>32</v>
      </c>
      <c r="B41" s="19">
        <v>173204885</v>
      </c>
      <c r="C41" s="19">
        <v>173204885</v>
      </c>
      <c r="D41" s="19">
        <f t="shared" si="0"/>
        <v>0</v>
      </c>
      <c r="E41" s="19">
        <f t="shared" si="1"/>
        <v>0</v>
      </c>
      <c r="F41" s="35"/>
      <c r="I41" s="49"/>
    </row>
    <row r="42" spans="1:9" x14ac:dyDescent="0.25">
      <c r="A42" s="3" t="s">
        <v>33</v>
      </c>
      <c r="B42" s="19">
        <v>11355593</v>
      </c>
      <c r="C42" s="19">
        <v>11355593</v>
      </c>
      <c r="D42" s="19">
        <f>B42-C42</f>
        <v>0</v>
      </c>
      <c r="E42" s="19">
        <f t="shared" si="1"/>
        <v>0</v>
      </c>
      <c r="F42" s="35"/>
      <c r="I42" s="49"/>
    </row>
    <row r="43" spans="1:9" x14ac:dyDescent="0.25">
      <c r="A43" s="3" t="s">
        <v>34</v>
      </c>
      <c r="B43" s="19">
        <v>9089064</v>
      </c>
      <c r="C43" s="19">
        <v>9089283</v>
      </c>
      <c r="D43" s="19">
        <f t="shared" si="0"/>
        <v>-219</v>
      </c>
      <c r="E43" s="19">
        <f t="shared" si="1"/>
        <v>0</v>
      </c>
      <c r="F43" s="35"/>
      <c r="I43" s="49"/>
    </row>
    <row r="44" spans="1:9" x14ac:dyDescent="0.25">
      <c r="A44" s="3" t="s">
        <v>35</v>
      </c>
      <c r="B44" s="19">
        <v>18248376</v>
      </c>
      <c r="C44" s="19">
        <v>18149162</v>
      </c>
      <c r="D44" s="19">
        <f t="shared" si="0"/>
        <v>99214</v>
      </c>
      <c r="E44" s="19">
        <f t="shared" si="1"/>
        <v>99214</v>
      </c>
      <c r="F44" s="35"/>
      <c r="I44" s="49"/>
    </row>
    <row r="45" spans="1:9" x14ac:dyDescent="0.25">
      <c r="A45" s="3" t="s">
        <v>36</v>
      </c>
      <c r="B45" s="19">
        <v>37839163</v>
      </c>
      <c r="C45" s="19">
        <v>37788309</v>
      </c>
      <c r="D45" s="19">
        <f t="shared" si="0"/>
        <v>50854</v>
      </c>
      <c r="E45" s="19">
        <f t="shared" si="1"/>
        <v>50854</v>
      </c>
      <c r="F45" s="35"/>
      <c r="I45" s="49"/>
    </row>
    <row r="46" spans="1:9" x14ac:dyDescent="0.25">
      <c r="A46" s="3" t="s">
        <v>37</v>
      </c>
      <c r="B46" s="19">
        <v>420524</v>
      </c>
      <c r="C46" s="19">
        <v>420524</v>
      </c>
      <c r="D46" s="19">
        <f t="shared" si="0"/>
        <v>0</v>
      </c>
      <c r="E46" s="19">
        <f t="shared" si="1"/>
        <v>0</v>
      </c>
      <c r="F46" s="35"/>
      <c r="I46" s="49"/>
    </row>
    <row r="47" spans="1:9" x14ac:dyDescent="0.25">
      <c r="A47" s="3" t="s">
        <v>38</v>
      </c>
      <c r="B47" s="19">
        <v>5717330</v>
      </c>
      <c r="C47" s="19">
        <v>5717330</v>
      </c>
      <c r="D47" s="19">
        <f t="shared" si="0"/>
        <v>0</v>
      </c>
      <c r="E47" s="19">
        <f t="shared" si="1"/>
        <v>0</v>
      </c>
      <c r="F47" s="35"/>
      <c r="I47" s="49"/>
    </row>
    <row r="48" spans="1:9" x14ac:dyDescent="0.25">
      <c r="A48" s="3" t="s">
        <v>60</v>
      </c>
      <c r="B48" s="19">
        <v>865480</v>
      </c>
      <c r="C48" s="19">
        <v>865480</v>
      </c>
      <c r="D48" s="19">
        <f t="shared" si="0"/>
        <v>0</v>
      </c>
      <c r="E48" s="19">
        <f t="shared" si="1"/>
        <v>0</v>
      </c>
      <c r="F48" s="35"/>
      <c r="I48" s="49"/>
    </row>
    <row r="49" spans="1:9" x14ac:dyDescent="0.25">
      <c r="A49" s="3" t="s">
        <v>115</v>
      </c>
      <c r="B49" s="19">
        <v>3700964</v>
      </c>
      <c r="C49" s="19">
        <v>3700964</v>
      </c>
      <c r="D49" s="19">
        <f t="shared" si="0"/>
        <v>0</v>
      </c>
      <c r="E49" s="19">
        <f t="shared" si="1"/>
        <v>0</v>
      </c>
      <c r="F49" s="35"/>
      <c r="I49" s="49"/>
    </row>
    <row r="50" spans="1:9" x14ac:dyDescent="0.25">
      <c r="A50" s="3" t="s">
        <v>39</v>
      </c>
      <c r="B50" s="19">
        <v>11356515</v>
      </c>
      <c r="C50" s="19">
        <v>11355936</v>
      </c>
      <c r="D50" s="19">
        <f t="shared" si="0"/>
        <v>579</v>
      </c>
      <c r="E50" s="19">
        <f t="shared" si="1"/>
        <v>579</v>
      </c>
      <c r="F50" s="35"/>
      <c r="I50" s="49"/>
    </row>
    <row r="51" spans="1:9" x14ac:dyDescent="0.25">
      <c r="A51" s="3" t="s">
        <v>40</v>
      </c>
      <c r="B51" s="19">
        <v>1456803</v>
      </c>
      <c r="C51" s="19">
        <v>1456803</v>
      </c>
      <c r="D51" s="19">
        <f t="shared" si="0"/>
        <v>0</v>
      </c>
      <c r="E51" s="19">
        <f t="shared" si="1"/>
        <v>0</v>
      </c>
      <c r="F51" s="35"/>
      <c r="I51" s="49"/>
    </row>
    <row r="52" spans="1:9" x14ac:dyDescent="0.25">
      <c r="A52" s="3" t="s">
        <v>61</v>
      </c>
      <c r="B52" s="19">
        <v>4272617</v>
      </c>
      <c r="C52" s="19">
        <v>4272617</v>
      </c>
      <c r="D52" s="19">
        <f t="shared" si="0"/>
        <v>0</v>
      </c>
      <c r="E52" s="19">
        <f t="shared" si="1"/>
        <v>0</v>
      </c>
      <c r="F52" s="35"/>
      <c r="I52" s="49"/>
    </row>
    <row r="53" spans="1:9" x14ac:dyDescent="0.25">
      <c r="A53" s="3" t="s">
        <v>62</v>
      </c>
      <c r="B53" s="19">
        <v>9854671</v>
      </c>
      <c r="C53" s="19">
        <v>9854671</v>
      </c>
      <c r="D53" s="19">
        <f t="shared" si="0"/>
        <v>0</v>
      </c>
      <c r="E53" s="19">
        <f>IF(D53&gt;1,D53,0)</f>
        <v>0</v>
      </c>
      <c r="F53" s="35"/>
      <c r="I53" s="49"/>
    </row>
    <row r="54" spans="1:9" x14ac:dyDescent="0.25">
      <c r="A54" s="3" t="s">
        <v>41</v>
      </c>
      <c r="B54" s="19">
        <v>777296</v>
      </c>
      <c r="C54" s="19">
        <v>782204</v>
      </c>
      <c r="D54" s="19">
        <f t="shared" si="0"/>
        <v>-4908</v>
      </c>
      <c r="E54" s="19">
        <f t="shared" si="1"/>
        <v>0</v>
      </c>
      <c r="F54" s="35"/>
      <c r="I54" s="49"/>
    </row>
    <row r="55" spans="1:9" x14ac:dyDescent="0.25">
      <c r="A55" s="3" t="s">
        <v>42</v>
      </c>
      <c r="B55" s="19">
        <v>3486465</v>
      </c>
      <c r="C55" s="19">
        <v>3486468</v>
      </c>
      <c r="D55" s="19">
        <f t="shared" si="0"/>
        <v>-3</v>
      </c>
      <c r="E55" s="19">
        <f t="shared" si="1"/>
        <v>0</v>
      </c>
      <c r="F55" s="35"/>
      <c r="I55" s="49"/>
    </row>
    <row r="56" spans="1:9" x14ac:dyDescent="0.25">
      <c r="A56" s="3" t="s">
        <v>43</v>
      </c>
      <c r="B56" s="19">
        <v>4943743</v>
      </c>
      <c r="C56" s="19">
        <v>4943811</v>
      </c>
      <c r="D56" s="19">
        <f t="shared" si="0"/>
        <v>-68</v>
      </c>
      <c r="E56" s="19">
        <f t="shared" si="1"/>
        <v>0</v>
      </c>
      <c r="F56" s="35"/>
      <c r="I56" s="49"/>
    </row>
    <row r="57" spans="1:9" x14ac:dyDescent="0.25">
      <c r="A57" s="3" t="s">
        <v>44</v>
      </c>
      <c r="B57" s="19">
        <v>3157852</v>
      </c>
      <c r="C57" s="19">
        <v>3157571</v>
      </c>
      <c r="D57" s="19">
        <f t="shared" si="0"/>
        <v>281</v>
      </c>
      <c r="E57" s="19">
        <f t="shared" si="1"/>
        <v>281</v>
      </c>
      <c r="F57" s="35"/>
      <c r="I57" s="49"/>
    </row>
    <row r="58" spans="1:9" x14ac:dyDescent="0.25">
      <c r="A58" s="3" t="s">
        <v>45</v>
      </c>
      <c r="B58" s="19">
        <v>1201633</v>
      </c>
      <c r="C58" s="19">
        <v>1200743</v>
      </c>
      <c r="D58" s="19">
        <f t="shared" si="0"/>
        <v>890</v>
      </c>
      <c r="E58" s="19">
        <f t="shared" si="1"/>
        <v>890</v>
      </c>
      <c r="F58" s="36"/>
      <c r="I58" s="49"/>
    </row>
    <row r="59" spans="1:9" x14ac:dyDescent="0.25">
      <c r="A59" s="3" t="s">
        <v>63</v>
      </c>
      <c r="B59" s="19">
        <v>4694351</v>
      </c>
      <c r="C59" s="19">
        <v>4694351</v>
      </c>
      <c r="D59" s="19">
        <f t="shared" si="0"/>
        <v>0</v>
      </c>
      <c r="E59" s="19">
        <f t="shared" si="1"/>
        <v>0</v>
      </c>
      <c r="F59" s="35"/>
      <c r="I59" s="49"/>
    </row>
    <row r="60" spans="1:9" x14ac:dyDescent="0.25">
      <c r="A60" s="3" t="s">
        <v>64</v>
      </c>
      <c r="B60" s="19">
        <v>22126991</v>
      </c>
      <c r="C60" s="19">
        <v>22126991</v>
      </c>
      <c r="D60" s="19">
        <f t="shared" si="0"/>
        <v>0</v>
      </c>
      <c r="E60" s="19">
        <f t="shared" si="1"/>
        <v>0</v>
      </c>
      <c r="F60" s="35"/>
      <c r="I60" s="49"/>
    </row>
    <row r="61" spans="1:9" x14ac:dyDescent="0.25">
      <c r="A61" s="3" t="s">
        <v>65</v>
      </c>
      <c r="B61" s="19">
        <v>6301768</v>
      </c>
      <c r="C61" s="19">
        <v>6301768</v>
      </c>
      <c r="D61" s="19">
        <f t="shared" si="0"/>
        <v>0</v>
      </c>
      <c r="E61" s="19">
        <f t="shared" si="1"/>
        <v>0</v>
      </c>
      <c r="F61" s="35"/>
      <c r="I61" s="49"/>
    </row>
    <row r="62" spans="1:9" x14ac:dyDescent="0.25">
      <c r="A62" s="3" t="s">
        <v>116</v>
      </c>
      <c r="B62" s="19">
        <v>2705973</v>
      </c>
      <c r="C62" s="19">
        <v>2705973</v>
      </c>
      <c r="D62" s="19">
        <f t="shared" si="0"/>
        <v>0</v>
      </c>
      <c r="E62" s="19">
        <f t="shared" si="1"/>
        <v>0</v>
      </c>
      <c r="F62" s="5"/>
      <c r="I62" s="49"/>
    </row>
    <row r="63" spans="1:9" x14ac:dyDescent="0.25">
      <c r="A63" s="1"/>
    </row>
    <row r="64" spans="1:9" ht="13.8" thickBot="1" x14ac:dyDescent="0.3">
      <c r="A64" s="14" t="s">
        <v>87</v>
      </c>
      <c r="B64" s="21">
        <f>SUM(B9:B63)</f>
        <v>1187243781</v>
      </c>
      <c r="C64" s="21">
        <f>SUM(C9:C63)</f>
        <v>1186962243</v>
      </c>
      <c r="D64" s="21">
        <f>SUM(D9:D63)</f>
        <v>281538</v>
      </c>
      <c r="E64" s="21">
        <f>SUM(E9:E63)</f>
        <v>333435</v>
      </c>
    </row>
    <row r="65" ht="13.8" thickTop="1" x14ac:dyDescent="0.25"/>
  </sheetData>
  <phoneticPr fontId="0" type="noConversion"/>
  <printOptions horizontalCentered="1"/>
  <pageMargins left="0" right="0.1" top="0.5" bottom="0" header="0.25" footer="0"/>
  <pageSetup scale="75" orientation="portrait" r:id="rId1"/>
  <headerFooter alignWithMargins="0">
    <oddFooter xml:space="preserve">&amp;CATTACHMENT A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64"/>
  <sheetViews>
    <sheetView zoomScaleNormal="100" zoomScaleSheetLayoutView="85" workbookViewId="0">
      <selection activeCell="A7" sqref="A7"/>
    </sheetView>
  </sheetViews>
  <sheetFormatPr defaultRowHeight="13.2" x14ac:dyDescent="0.25"/>
  <cols>
    <col min="1" max="1" width="25.6640625" customWidth="1"/>
    <col min="2" max="3" width="14.6640625" customWidth="1"/>
    <col min="4" max="4" width="18.5546875" customWidth="1"/>
    <col min="5" max="5" width="12.88671875" style="29" bestFit="1" customWidth="1"/>
    <col min="6" max="6" width="14" bestFit="1" customWidth="1"/>
  </cols>
  <sheetData>
    <row r="1" spans="1:18" x14ac:dyDescent="0.25">
      <c r="A1" s="1" t="s">
        <v>71</v>
      </c>
    </row>
    <row r="2" spans="1:18" x14ac:dyDescent="0.25">
      <c r="A2" s="28" t="s">
        <v>171</v>
      </c>
    </row>
    <row r="3" spans="1:18" x14ac:dyDescent="0.25">
      <c r="A3" s="28" t="s">
        <v>167</v>
      </c>
      <c r="B3" s="39"/>
      <c r="C3" s="39"/>
      <c r="D3" s="16" t="s">
        <v>125</v>
      </c>
    </row>
    <row r="4" spans="1:18" x14ac:dyDescent="0.25">
      <c r="A4" s="11"/>
      <c r="B4" s="17" t="s">
        <v>70</v>
      </c>
      <c r="C4" s="17" t="s">
        <v>84</v>
      </c>
      <c r="D4" s="25" t="s">
        <v>76</v>
      </c>
    </row>
    <row r="5" spans="1:18" x14ac:dyDescent="0.25">
      <c r="A5" s="12" t="s">
        <v>0</v>
      </c>
      <c r="B5" s="15" t="s">
        <v>78</v>
      </c>
      <c r="C5" s="15" t="s">
        <v>85</v>
      </c>
      <c r="D5" s="26" t="s">
        <v>78</v>
      </c>
      <c r="R5" s="10"/>
    </row>
    <row r="6" spans="1:18" x14ac:dyDescent="0.25">
      <c r="A6" s="13" t="s">
        <v>8</v>
      </c>
      <c r="B6" s="18" t="s">
        <v>77</v>
      </c>
      <c r="C6" s="18" t="s">
        <v>83</v>
      </c>
      <c r="D6" s="27" t="s">
        <v>77</v>
      </c>
      <c r="R6" s="10"/>
    </row>
    <row r="7" spans="1:18" x14ac:dyDescent="0.25">
      <c r="A7" s="1"/>
      <c r="B7" s="32" t="s">
        <v>127</v>
      </c>
      <c r="R7" s="10"/>
    </row>
    <row r="8" spans="1:18" x14ac:dyDescent="0.25">
      <c r="A8" s="4" t="s">
        <v>47</v>
      </c>
      <c r="B8" s="19">
        <v>324694</v>
      </c>
      <c r="C8" s="19">
        <f>'ATTACHMENT A Adj State Owes '!E9</f>
        <v>0</v>
      </c>
      <c r="D8" s="19">
        <f>B8-C8</f>
        <v>324694</v>
      </c>
      <c r="F8" s="5"/>
    </row>
    <row r="9" spans="1:18" x14ac:dyDescent="0.25">
      <c r="A9" s="3" t="s">
        <v>48</v>
      </c>
      <c r="B9" s="46">
        <v>20820</v>
      </c>
      <c r="C9" s="19">
        <f>'ATTACHMENT A Adj State Owes '!E10</f>
        <v>0</v>
      </c>
      <c r="D9" s="19">
        <f t="shared" ref="D9:D61" si="0">B9-C9</f>
        <v>20820</v>
      </c>
      <c r="F9" s="5"/>
    </row>
    <row r="10" spans="1:18" x14ac:dyDescent="0.25">
      <c r="A10" s="3" t="s">
        <v>14</v>
      </c>
      <c r="B10" s="46">
        <v>564113</v>
      </c>
      <c r="C10" s="19">
        <f>'ATTACHMENT A Adj State Owes '!E11</f>
        <v>0</v>
      </c>
      <c r="D10" s="19">
        <f t="shared" si="0"/>
        <v>564113</v>
      </c>
      <c r="F10" s="5"/>
    </row>
    <row r="11" spans="1:18" x14ac:dyDescent="0.25">
      <c r="A11" s="3" t="s">
        <v>15</v>
      </c>
      <c r="B11" s="46">
        <v>5069273</v>
      </c>
      <c r="C11" s="19">
        <f>'ATTACHMENT A Adj State Owes '!E12</f>
        <v>59545</v>
      </c>
      <c r="D11" s="19">
        <f>B11-C11</f>
        <v>5009728</v>
      </c>
      <c r="F11" s="5"/>
    </row>
    <row r="12" spans="1:18" x14ac:dyDescent="0.25">
      <c r="A12" s="3" t="s">
        <v>49</v>
      </c>
      <c r="B12" s="46">
        <v>2458389</v>
      </c>
      <c r="C12" s="19">
        <f>'ATTACHMENT A Adj State Owes '!E13</f>
        <v>0</v>
      </c>
      <c r="D12" s="19">
        <f t="shared" si="0"/>
        <v>2458389</v>
      </c>
      <c r="F12" s="5"/>
    </row>
    <row r="13" spans="1:18" x14ac:dyDescent="0.25">
      <c r="A13" s="3" t="s">
        <v>50</v>
      </c>
      <c r="B13" s="46">
        <v>9660866</v>
      </c>
      <c r="C13" s="19">
        <f>'ATTACHMENT A Adj State Owes '!E14</f>
        <v>0</v>
      </c>
      <c r="D13" s="19">
        <f t="shared" si="0"/>
        <v>9660866</v>
      </c>
      <c r="F13" s="5"/>
    </row>
    <row r="14" spans="1:18" x14ac:dyDescent="0.25">
      <c r="A14" s="3" t="s">
        <v>16</v>
      </c>
      <c r="B14" s="46">
        <v>5470</v>
      </c>
      <c r="C14" s="19">
        <f>'ATTACHMENT A Adj State Owes '!E15</f>
        <v>0</v>
      </c>
      <c r="D14" s="19">
        <f t="shared" si="0"/>
        <v>5470</v>
      </c>
      <c r="F14" s="5"/>
    </row>
    <row r="15" spans="1:18" x14ac:dyDescent="0.25">
      <c r="A15" s="3" t="s">
        <v>51</v>
      </c>
      <c r="B15" s="46">
        <v>0</v>
      </c>
      <c r="C15" s="19">
        <f>'ATTACHMENT A Adj State Owes '!E16</f>
        <v>0</v>
      </c>
      <c r="D15" s="19">
        <f t="shared" si="0"/>
        <v>0</v>
      </c>
      <c r="F15" s="5"/>
    </row>
    <row r="16" spans="1:18" x14ac:dyDescent="0.25">
      <c r="A16" s="3" t="s">
        <v>52</v>
      </c>
      <c r="B16" s="46">
        <v>168575</v>
      </c>
      <c r="C16" s="19">
        <f>'ATTACHMENT A Adj State Owes '!E17</f>
        <v>0</v>
      </c>
      <c r="D16" s="19">
        <f t="shared" si="0"/>
        <v>168575</v>
      </c>
      <c r="F16" s="5"/>
    </row>
    <row r="17" spans="1:6" x14ac:dyDescent="0.25">
      <c r="A17" s="3" t="s">
        <v>53</v>
      </c>
      <c r="B17" s="46">
        <v>315269</v>
      </c>
      <c r="C17" s="19">
        <f>'ATTACHMENT A Adj State Owes '!E18</f>
        <v>0</v>
      </c>
      <c r="D17" s="19">
        <f t="shared" si="0"/>
        <v>315269</v>
      </c>
      <c r="F17" s="5"/>
    </row>
    <row r="18" spans="1:6" x14ac:dyDescent="0.25">
      <c r="A18" s="3" t="s">
        <v>17</v>
      </c>
      <c r="B18" s="46">
        <v>10112</v>
      </c>
      <c r="C18" s="19">
        <f>'ATTACHMENT A Adj State Owes '!E19</f>
        <v>483</v>
      </c>
      <c r="D18" s="19">
        <f t="shared" si="0"/>
        <v>9629</v>
      </c>
      <c r="F18" s="5"/>
    </row>
    <row r="19" spans="1:6" x14ac:dyDescent="0.25">
      <c r="A19" s="3" t="s">
        <v>18</v>
      </c>
      <c r="B19" s="46">
        <v>224539</v>
      </c>
      <c r="C19" s="19">
        <f>'ATTACHMENT A Adj State Owes '!E20</f>
        <v>8308</v>
      </c>
      <c r="D19" s="19">
        <f t="shared" si="0"/>
        <v>216231</v>
      </c>
      <c r="F19" s="5"/>
    </row>
    <row r="20" spans="1:6" x14ac:dyDescent="0.25">
      <c r="A20" s="3" t="s">
        <v>54</v>
      </c>
      <c r="B20" s="46">
        <v>225693</v>
      </c>
      <c r="C20" s="19">
        <f>'ATTACHMENT A Adj State Owes '!E21</f>
        <v>0</v>
      </c>
      <c r="D20" s="19">
        <f t="shared" si="0"/>
        <v>225693</v>
      </c>
      <c r="F20" s="5"/>
    </row>
    <row r="21" spans="1:6" x14ac:dyDescent="0.25">
      <c r="A21" s="3" t="s">
        <v>19</v>
      </c>
      <c r="B21" s="46">
        <v>1325</v>
      </c>
      <c r="C21" s="19">
        <f>'ATTACHMENT A Adj State Owes '!E22</f>
        <v>22</v>
      </c>
      <c r="D21" s="19">
        <f t="shared" si="0"/>
        <v>1303</v>
      </c>
      <c r="F21" s="5"/>
    </row>
    <row r="22" spans="1:6" x14ac:dyDescent="0.25">
      <c r="A22" s="3" t="s">
        <v>20</v>
      </c>
      <c r="B22" s="46">
        <v>176039</v>
      </c>
      <c r="C22" s="19">
        <f>'ATTACHMENT A Adj State Owes '!E23</f>
        <v>3320</v>
      </c>
      <c r="D22" s="19">
        <f t="shared" si="0"/>
        <v>172719</v>
      </c>
      <c r="F22" s="5"/>
    </row>
    <row r="23" spans="1:6" x14ac:dyDescent="0.25">
      <c r="A23" s="3" t="s">
        <v>21</v>
      </c>
      <c r="B23" s="46">
        <v>4927160</v>
      </c>
      <c r="C23" s="19">
        <f>'ATTACHMENT A Adj State Owes '!E24</f>
        <v>0</v>
      </c>
      <c r="D23" s="19">
        <f t="shared" si="0"/>
        <v>4927160</v>
      </c>
      <c r="F23" s="5"/>
    </row>
    <row r="24" spans="1:6" x14ac:dyDescent="0.25">
      <c r="A24" s="3" t="s">
        <v>22</v>
      </c>
      <c r="B24" s="46">
        <v>10655</v>
      </c>
      <c r="C24" s="19">
        <f>'ATTACHMENT A Adj State Owes '!E25</f>
        <v>0</v>
      </c>
      <c r="D24" s="19">
        <f t="shared" si="0"/>
        <v>10655</v>
      </c>
      <c r="F24" s="5"/>
    </row>
    <row r="25" spans="1:6" x14ac:dyDescent="0.25">
      <c r="A25" s="3" t="s">
        <v>23</v>
      </c>
      <c r="B25" s="46">
        <v>0</v>
      </c>
      <c r="C25" s="19">
        <f>'ATTACHMENT A Adj State Owes '!E26</f>
        <v>0</v>
      </c>
      <c r="D25" s="19">
        <f t="shared" si="0"/>
        <v>0</v>
      </c>
      <c r="F25" s="5"/>
    </row>
    <row r="26" spans="1:6" x14ac:dyDescent="0.25">
      <c r="A26" s="3" t="s">
        <v>24</v>
      </c>
      <c r="B26" s="46">
        <v>0</v>
      </c>
      <c r="C26" s="19">
        <f>'ATTACHMENT A Adj State Owes '!E27</f>
        <v>0</v>
      </c>
      <c r="D26" s="19">
        <f t="shared" si="0"/>
        <v>0</v>
      </c>
      <c r="F26" s="5"/>
    </row>
    <row r="27" spans="1:6" x14ac:dyDescent="0.25">
      <c r="A27" s="3" t="s">
        <v>25</v>
      </c>
      <c r="B27" s="46">
        <v>0</v>
      </c>
      <c r="C27" s="19">
        <f>'ATTACHMENT A Adj State Owes '!E28</f>
        <v>0</v>
      </c>
      <c r="D27" s="19">
        <f t="shared" si="0"/>
        <v>0</v>
      </c>
      <c r="F27" s="5"/>
    </row>
    <row r="28" spans="1:6" x14ac:dyDescent="0.25">
      <c r="A28" s="3" t="s">
        <v>55</v>
      </c>
      <c r="B28" s="46">
        <v>189010</v>
      </c>
      <c r="C28" s="19">
        <f>'ATTACHMENT A Adj State Owes '!E29</f>
        <v>0</v>
      </c>
      <c r="D28" s="19">
        <f t="shared" si="0"/>
        <v>189010</v>
      </c>
      <c r="F28" s="5"/>
    </row>
    <row r="29" spans="1:6" x14ac:dyDescent="0.25">
      <c r="A29" s="3" t="s">
        <v>26</v>
      </c>
      <c r="B29" s="46">
        <v>0</v>
      </c>
      <c r="C29" s="19">
        <f>'ATTACHMENT A Adj State Owes '!E30</f>
        <v>0</v>
      </c>
      <c r="D29" s="19">
        <f t="shared" si="0"/>
        <v>0</v>
      </c>
      <c r="F29" s="5"/>
    </row>
    <row r="30" spans="1:6" x14ac:dyDescent="0.25">
      <c r="A30" s="3" t="s">
        <v>27</v>
      </c>
      <c r="B30" s="46">
        <v>126468</v>
      </c>
      <c r="C30" s="19">
        <f>'ATTACHMENT A Adj State Owes '!E31</f>
        <v>8094</v>
      </c>
      <c r="D30" s="19">
        <f t="shared" si="0"/>
        <v>118374</v>
      </c>
      <c r="F30" s="5"/>
    </row>
    <row r="31" spans="1:6" x14ac:dyDescent="0.25">
      <c r="A31" s="3" t="s">
        <v>56</v>
      </c>
      <c r="B31" s="46">
        <v>2399856</v>
      </c>
      <c r="C31" s="19">
        <f>'ATTACHMENT A Adj State Owes '!E32</f>
        <v>0</v>
      </c>
      <c r="D31" s="19">
        <f t="shared" si="0"/>
        <v>2399856</v>
      </c>
      <c r="F31" s="5"/>
    </row>
    <row r="32" spans="1:6" x14ac:dyDescent="0.25">
      <c r="A32" s="3" t="s">
        <v>68</v>
      </c>
      <c r="B32" s="46">
        <v>0</v>
      </c>
      <c r="C32" s="19">
        <f>'ATTACHMENT A Adj State Owes '!E33</f>
        <v>0</v>
      </c>
      <c r="D32" s="19">
        <f t="shared" si="0"/>
        <v>0</v>
      </c>
      <c r="F32" s="5"/>
    </row>
    <row r="33" spans="1:6" x14ac:dyDescent="0.25">
      <c r="A33" s="3" t="s">
        <v>28</v>
      </c>
      <c r="B33" s="46">
        <v>0</v>
      </c>
      <c r="C33" s="19">
        <f>'ATTACHMENT A Adj State Owes '!E34</f>
        <v>0</v>
      </c>
      <c r="D33" s="19">
        <f t="shared" si="0"/>
        <v>0</v>
      </c>
      <c r="F33" s="5"/>
    </row>
    <row r="34" spans="1:6" x14ac:dyDescent="0.25">
      <c r="A34" s="3" t="s">
        <v>29</v>
      </c>
      <c r="B34" s="46">
        <v>329939</v>
      </c>
      <c r="C34" s="19">
        <f>'ATTACHMENT A Adj State Owes '!E35</f>
        <v>72172</v>
      </c>
      <c r="D34" s="19">
        <f t="shared" si="0"/>
        <v>257767</v>
      </c>
      <c r="F34" s="5"/>
    </row>
    <row r="35" spans="1:6" x14ac:dyDescent="0.25">
      <c r="A35" s="3" t="s">
        <v>30</v>
      </c>
      <c r="B35" s="46">
        <v>811409</v>
      </c>
      <c r="C35" s="19">
        <f>'ATTACHMENT A Adj State Owes '!E36</f>
        <v>3153</v>
      </c>
      <c r="D35" s="19">
        <f t="shared" si="0"/>
        <v>808256</v>
      </c>
      <c r="F35" s="5"/>
    </row>
    <row r="36" spans="1:6" x14ac:dyDescent="0.25">
      <c r="A36" s="3" t="s">
        <v>57</v>
      </c>
      <c r="B36" s="46">
        <v>2348639</v>
      </c>
      <c r="C36" s="19">
        <f>'ATTACHMENT A Adj State Owes '!E37</f>
        <v>0</v>
      </c>
      <c r="D36" s="19">
        <f t="shared" si="0"/>
        <v>2348639</v>
      </c>
      <c r="F36" s="5"/>
    </row>
    <row r="37" spans="1:6" x14ac:dyDescent="0.25">
      <c r="A37" s="3" t="s">
        <v>31</v>
      </c>
      <c r="B37" s="46">
        <v>112558</v>
      </c>
      <c r="C37" s="19">
        <f>'ATTACHMENT A Adj State Owes '!E38</f>
        <v>26520</v>
      </c>
      <c r="D37" s="19">
        <f t="shared" si="0"/>
        <v>86038</v>
      </c>
      <c r="F37" s="5"/>
    </row>
    <row r="38" spans="1:6" x14ac:dyDescent="0.25">
      <c r="A38" s="3" t="s">
        <v>58</v>
      </c>
      <c r="B38" s="46">
        <v>18554865</v>
      </c>
      <c r="C38" s="19">
        <f>'ATTACHMENT A Adj State Owes '!E39</f>
        <v>0</v>
      </c>
      <c r="D38" s="19">
        <f t="shared" si="0"/>
        <v>18554865</v>
      </c>
      <c r="F38" s="5"/>
    </row>
    <row r="39" spans="1:6" x14ac:dyDescent="0.25">
      <c r="A39" s="3" t="s">
        <v>59</v>
      </c>
      <c r="B39" s="46">
        <v>9995144</v>
      </c>
      <c r="C39" s="19">
        <f>'ATTACHMENT A Adj State Owes '!E40</f>
        <v>0</v>
      </c>
      <c r="D39" s="19">
        <f t="shared" si="0"/>
        <v>9995144</v>
      </c>
      <c r="F39" s="5"/>
    </row>
    <row r="40" spans="1:6" x14ac:dyDescent="0.25">
      <c r="A40" s="3" t="s">
        <v>32</v>
      </c>
      <c r="B40" s="46">
        <v>0</v>
      </c>
      <c r="C40" s="19">
        <f>'ATTACHMENT A Adj State Owes '!E41</f>
        <v>0</v>
      </c>
      <c r="D40" s="19">
        <f t="shared" si="0"/>
        <v>0</v>
      </c>
      <c r="F40" s="5"/>
    </row>
    <row r="41" spans="1:6" x14ac:dyDescent="0.25">
      <c r="A41" s="3" t="s">
        <v>33</v>
      </c>
      <c r="B41" s="46">
        <v>0</v>
      </c>
      <c r="C41" s="19">
        <f>'ATTACHMENT A Adj State Owes '!E42</f>
        <v>0</v>
      </c>
      <c r="D41" s="19">
        <f t="shared" si="0"/>
        <v>0</v>
      </c>
      <c r="F41" s="5"/>
    </row>
    <row r="42" spans="1:6" x14ac:dyDescent="0.25">
      <c r="A42" s="3" t="s">
        <v>34</v>
      </c>
      <c r="B42" s="46">
        <v>10023</v>
      </c>
      <c r="C42" s="19">
        <f>'ATTACHMENT A Adj State Owes '!E43</f>
        <v>0</v>
      </c>
      <c r="D42" s="19">
        <f t="shared" si="0"/>
        <v>10023</v>
      </c>
      <c r="F42" s="5"/>
    </row>
    <row r="43" spans="1:6" x14ac:dyDescent="0.25">
      <c r="A43" s="3" t="s">
        <v>35</v>
      </c>
      <c r="B43" s="46">
        <v>968667</v>
      </c>
      <c r="C43" s="19">
        <f>'ATTACHMENT A Adj State Owes '!E44</f>
        <v>99214</v>
      </c>
      <c r="D43" s="19">
        <f t="shared" si="0"/>
        <v>869453</v>
      </c>
      <c r="F43" s="5"/>
    </row>
    <row r="44" spans="1:6" x14ac:dyDescent="0.25">
      <c r="A44" s="3" t="s">
        <v>36</v>
      </c>
      <c r="B44" s="46">
        <v>162368</v>
      </c>
      <c r="C44" s="19">
        <f>'ATTACHMENT A Adj State Owes '!E45</f>
        <v>50854</v>
      </c>
      <c r="D44" s="19">
        <f t="shared" si="0"/>
        <v>111514</v>
      </c>
      <c r="F44" s="5"/>
    </row>
    <row r="45" spans="1:6" x14ac:dyDescent="0.25">
      <c r="A45" s="3" t="s">
        <v>37</v>
      </c>
      <c r="B45" s="46">
        <v>0</v>
      </c>
      <c r="C45" s="19">
        <f>'ATTACHMENT A Adj State Owes '!E46</f>
        <v>0</v>
      </c>
      <c r="D45" s="19">
        <f t="shared" si="0"/>
        <v>0</v>
      </c>
      <c r="F45" s="5"/>
    </row>
    <row r="46" spans="1:6" x14ac:dyDescent="0.25">
      <c r="A46" s="3" t="s">
        <v>38</v>
      </c>
      <c r="B46" s="46">
        <v>0</v>
      </c>
      <c r="C46" s="19">
        <f>'ATTACHMENT A Adj State Owes '!E47</f>
        <v>0</v>
      </c>
      <c r="D46" s="19">
        <f t="shared" si="0"/>
        <v>0</v>
      </c>
      <c r="F46" s="5"/>
    </row>
    <row r="47" spans="1:6" x14ac:dyDescent="0.25">
      <c r="A47" s="3" t="s">
        <v>60</v>
      </c>
      <c r="B47" s="46">
        <v>475581</v>
      </c>
      <c r="C47" s="19">
        <f>'ATTACHMENT A Adj State Owes '!E48</f>
        <v>0</v>
      </c>
      <c r="D47" s="19">
        <f t="shared" si="0"/>
        <v>475581</v>
      </c>
      <c r="F47" s="5"/>
    </row>
    <row r="48" spans="1:6" x14ac:dyDescent="0.25">
      <c r="A48" s="3" t="s">
        <v>115</v>
      </c>
      <c r="B48" s="46">
        <v>0</v>
      </c>
      <c r="C48" s="19">
        <f>'ATTACHMENT A Adj State Owes '!E49</f>
        <v>0</v>
      </c>
      <c r="D48" s="19">
        <f t="shared" si="0"/>
        <v>0</v>
      </c>
      <c r="F48" s="5"/>
    </row>
    <row r="49" spans="1:6" x14ac:dyDescent="0.25">
      <c r="A49" s="3" t="s">
        <v>39</v>
      </c>
      <c r="B49" s="46">
        <v>30793</v>
      </c>
      <c r="C49" s="19">
        <f>'ATTACHMENT A Adj State Owes '!E50</f>
        <v>579</v>
      </c>
      <c r="D49" s="19">
        <f t="shared" si="0"/>
        <v>30214</v>
      </c>
      <c r="F49" s="5"/>
    </row>
    <row r="50" spans="1:6" x14ac:dyDescent="0.25">
      <c r="A50" s="3" t="s">
        <v>40</v>
      </c>
      <c r="B50" s="46">
        <v>0</v>
      </c>
      <c r="C50" s="19">
        <f>'ATTACHMENT A Adj State Owes '!E51</f>
        <v>0</v>
      </c>
      <c r="D50" s="19">
        <f t="shared" si="0"/>
        <v>0</v>
      </c>
      <c r="F50" s="5"/>
    </row>
    <row r="51" spans="1:6" x14ac:dyDescent="0.25">
      <c r="A51" s="3" t="s">
        <v>61</v>
      </c>
      <c r="B51" s="46">
        <v>0</v>
      </c>
      <c r="C51" s="19">
        <f>'ATTACHMENT A Adj State Owes '!E52</f>
        <v>0</v>
      </c>
      <c r="D51" s="19">
        <f t="shared" si="0"/>
        <v>0</v>
      </c>
      <c r="F51" s="5"/>
    </row>
    <row r="52" spans="1:6" x14ac:dyDescent="0.25">
      <c r="A52" s="3" t="s">
        <v>62</v>
      </c>
      <c r="B52" s="46">
        <v>3778377</v>
      </c>
      <c r="C52" s="19">
        <f>'ATTACHMENT A Adj State Owes '!E53</f>
        <v>0</v>
      </c>
      <c r="D52" s="19">
        <f t="shared" si="0"/>
        <v>3778377</v>
      </c>
      <c r="F52" s="5"/>
    </row>
    <row r="53" spans="1:6" x14ac:dyDescent="0.25">
      <c r="A53" s="3" t="s">
        <v>41</v>
      </c>
      <c r="B53" s="46">
        <v>7417</v>
      </c>
      <c r="C53" s="19">
        <f>'ATTACHMENT A Adj State Owes '!E54</f>
        <v>0</v>
      </c>
      <c r="D53" s="19">
        <f t="shared" si="0"/>
        <v>7417</v>
      </c>
      <c r="F53" s="5"/>
    </row>
    <row r="54" spans="1:6" x14ac:dyDescent="0.25">
      <c r="A54" s="3" t="s">
        <v>42</v>
      </c>
      <c r="B54" s="46">
        <v>2702</v>
      </c>
      <c r="C54" s="19">
        <f>'ATTACHMENT A Adj State Owes '!E55</f>
        <v>0</v>
      </c>
      <c r="D54" s="19">
        <f t="shared" si="0"/>
        <v>2702</v>
      </c>
      <c r="F54" s="5"/>
    </row>
    <row r="55" spans="1:6" x14ac:dyDescent="0.25">
      <c r="A55" s="3" t="s">
        <v>43</v>
      </c>
      <c r="B55" s="46">
        <v>3541</v>
      </c>
      <c r="C55" s="19">
        <f>'ATTACHMENT A Adj State Owes '!E56</f>
        <v>0</v>
      </c>
      <c r="D55" s="19">
        <f t="shared" si="0"/>
        <v>3541</v>
      </c>
      <c r="F55" s="5"/>
    </row>
    <row r="56" spans="1:6" x14ac:dyDescent="0.25">
      <c r="A56" s="3" t="s">
        <v>44</v>
      </c>
      <c r="B56" s="46">
        <v>224</v>
      </c>
      <c r="C56" s="19">
        <f>'ATTACHMENT A Adj State Owes '!E57</f>
        <v>281</v>
      </c>
      <c r="D56" s="19">
        <f t="shared" si="0"/>
        <v>-57</v>
      </c>
      <c r="F56" s="5"/>
    </row>
    <row r="57" spans="1:6" x14ac:dyDescent="0.25">
      <c r="A57" s="3" t="s">
        <v>45</v>
      </c>
      <c r="B57" s="46">
        <v>2756</v>
      </c>
      <c r="C57" s="19">
        <f>'ATTACHMENT A Adj State Owes '!E58</f>
        <v>890</v>
      </c>
      <c r="D57" s="19">
        <f t="shared" si="0"/>
        <v>1866</v>
      </c>
      <c r="F57" s="5"/>
    </row>
    <row r="58" spans="1:6" x14ac:dyDescent="0.25">
      <c r="A58" s="3" t="s">
        <v>63</v>
      </c>
      <c r="B58" s="46">
        <v>1324310</v>
      </c>
      <c r="C58" s="19">
        <f>'ATTACHMENT A Adj State Owes '!E59</f>
        <v>0</v>
      </c>
      <c r="D58" s="19">
        <f t="shared" si="0"/>
        <v>1324310</v>
      </c>
      <c r="F58" s="5"/>
    </row>
    <row r="59" spans="1:6" x14ac:dyDescent="0.25">
      <c r="A59" s="3" t="s">
        <v>64</v>
      </c>
      <c r="B59" s="46">
        <v>1062528</v>
      </c>
      <c r="C59" s="19">
        <f>'ATTACHMENT A Adj State Owes '!E60</f>
        <v>0</v>
      </c>
      <c r="D59" s="19">
        <f t="shared" si="0"/>
        <v>1062528</v>
      </c>
      <c r="F59" s="5"/>
    </row>
    <row r="60" spans="1:6" x14ac:dyDescent="0.25">
      <c r="A60" s="3" t="s">
        <v>65</v>
      </c>
      <c r="B60" s="46">
        <v>3658317</v>
      </c>
      <c r="C60" s="19">
        <f>'ATTACHMENT A Adj State Owes '!E61</f>
        <v>0</v>
      </c>
      <c r="D60" s="19">
        <f t="shared" si="0"/>
        <v>3658317</v>
      </c>
      <c r="F60" s="5"/>
    </row>
    <row r="61" spans="1:6" x14ac:dyDescent="0.25">
      <c r="A61" s="3" t="s">
        <v>116</v>
      </c>
      <c r="B61" s="46">
        <v>1463837</v>
      </c>
      <c r="C61" s="19">
        <f>'ATTACHMENT A Adj State Owes '!E62</f>
        <v>0</v>
      </c>
      <c r="D61" s="19">
        <f t="shared" si="0"/>
        <v>1463837</v>
      </c>
      <c r="F61" s="5"/>
    </row>
    <row r="62" spans="1:6" x14ac:dyDescent="0.25">
      <c r="A62" s="1"/>
    </row>
    <row r="63" spans="1:6" ht="13.8" thickBot="1" x14ac:dyDescent="0.3">
      <c r="A63" s="14" t="s">
        <v>87</v>
      </c>
      <c r="B63" s="20">
        <f>SUM(B8:B62)</f>
        <v>71982321</v>
      </c>
      <c r="C63" s="20">
        <f>SUM(C8:C61)</f>
        <v>333435</v>
      </c>
      <c r="D63" s="20">
        <f>SUM(D8:D61)</f>
        <v>71648886</v>
      </c>
    </row>
    <row r="64" spans="1:6" ht="13.8" thickTop="1" x14ac:dyDescent="0.25"/>
  </sheetData>
  <phoneticPr fontId="0" type="noConversion"/>
  <printOptions horizontalCentered="1"/>
  <pageMargins left="0" right="0.1" top="0.5" bottom="0" header="0.25" footer="0"/>
  <pageSetup scale="75" orientation="portrait" r:id="rId1"/>
  <headerFooter alignWithMargins="0">
    <oddFooter>&amp;CATTACHMENT B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EDA45-A656-46C0-8EAD-1A4C926A12F1}">
  <dimension ref="A1:L60"/>
  <sheetViews>
    <sheetView zoomScaleNormal="100" zoomScaleSheetLayoutView="85" workbookViewId="0">
      <pane xSplit="1" ySplit="5" topLeftCell="B6" activePane="bottomRight" state="frozen"/>
      <selection activeCell="A6" sqref="A6"/>
      <selection pane="topRight" activeCell="A6" sqref="A6"/>
      <selection pane="bottomLeft" activeCell="A6" sqref="A6"/>
      <selection pane="bottomRight"/>
    </sheetView>
  </sheetViews>
  <sheetFormatPr defaultRowHeight="13.2" x14ac:dyDescent="0.25"/>
  <cols>
    <col min="1" max="1" width="23.33203125" customWidth="1"/>
    <col min="2" max="2" width="12.109375" customWidth="1"/>
    <col min="3" max="3" width="12.44140625" bestFit="1" customWidth="1"/>
    <col min="4" max="4" width="11.88671875" bestFit="1" customWidth="1"/>
    <col min="5" max="5" width="13.88671875" bestFit="1" customWidth="1"/>
    <col min="6" max="6" width="12.33203125" bestFit="1" customWidth="1"/>
    <col min="7" max="7" width="12.5546875" bestFit="1" customWidth="1"/>
    <col min="8" max="8" width="14.44140625" bestFit="1" customWidth="1"/>
    <col min="9" max="9" width="13.44140625" customWidth="1"/>
    <col min="10" max="10" width="17.109375" customWidth="1"/>
    <col min="11" max="11" width="12.5546875" customWidth="1"/>
  </cols>
  <sheetData>
    <row r="1" spans="1:11" x14ac:dyDescent="0.25">
      <c r="A1" s="1" t="s">
        <v>71</v>
      </c>
    </row>
    <row r="2" spans="1:11" x14ac:dyDescent="0.25">
      <c r="A2" s="28" t="s">
        <v>168</v>
      </c>
    </row>
    <row r="3" spans="1:11" x14ac:dyDescent="0.25">
      <c r="A3" s="39" t="s">
        <v>169</v>
      </c>
      <c r="D3" s="117"/>
      <c r="G3" s="116"/>
    </row>
    <row r="4" spans="1:11" x14ac:dyDescent="0.25">
      <c r="A4" s="16" t="s">
        <v>143</v>
      </c>
      <c r="B4" s="16" t="s">
        <v>144</v>
      </c>
      <c r="C4" s="16" t="s">
        <v>145</v>
      </c>
      <c r="D4" s="16" t="s">
        <v>146</v>
      </c>
      <c r="E4" s="16" t="s">
        <v>147</v>
      </c>
      <c r="F4" s="16" t="s">
        <v>148</v>
      </c>
      <c r="G4" s="16" t="s">
        <v>149</v>
      </c>
      <c r="H4" s="16" t="s">
        <v>150</v>
      </c>
      <c r="I4" s="16" t="s">
        <v>151</v>
      </c>
      <c r="J4" s="16" t="s">
        <v>152</v>
      </c>
    </row>
    <row r="5" spans="1:11" ht="52.8" x14ac:dyDescent="0.25">
      <c r="A5" s="104" t="s">
        <v>153</v>
      </c>
      <c r="B5" s="105" t="s">
        <v>154</v>
      </c>
      <c r="C5" s="105" t="s">
        <v>155</v>
      </c>
      <c r="D5" s="104" t="s">
        <v>156</v>
      </c>
      <c r="E5" s="105" t="s">
        <v>157</v>
      </c>
      <c r="F5" s="105" t="s">
        <v>158</v>
      </c>
      <c r="G5" s="105" t="s">
        <v>159</v>
      </c>
      <c r="H5" s="105" t="s">
        <v>160</v>
      </c>
      <c r="I5" s="105" t="s">
        <v>141</v>
      </c>
      <c r="J5" s="118" t="s">
        <v>142</v>
      </c>
      <c r="K5" s="41"/>
    </row>
    <row r="6" spans="1:11" x14ac:dyDescent="0.25">
      <c r="A6" t="s">
        <v>47</v>
      </c>
      <c r="B6" s="39">
        <v>1640.91</v>
      </c>
      <c r="C6" s="59">
        <v>340.15</v>
      </c>
      <c r="D6" s="51">
        <f>B6-C6</f>
        <v>1300.7600000000002</v>
      </c>
      <c r="E6" s="52">
        <f>D6*5930</f>
        <v>7713506.8000000017</v>
      </c>
      <c r="F6" s="52">
        <f>D6*16</f>
        <v>20812.160000000003</v>
      </c>
      <c r="G6" s="53">
        <v>0</v>
      </c>
      <c r="H6" s="54">
        <f t="shared" ref="H6:H59" si="0">D6*G6</f>
        <v>0</v>
      </c>
      <c r="I6" s="60">
        <v>782005</v>
      </c>
      <c r="J6" s="55">
        <f>-(E6+F6+H6+I6)</f>
        <v>-8516323.9600000009</v>
      </c>
      <c r="K6" s="38"/>
    </row>
    <row r="7" spans="1:11" x14ac:dyDescent="0.25">
      <c r="A7" t="s">
        <v>48</v>
      </c>
      <c r="B7" s="39">
        <v>176.66</v>
      </c>
      <c r="C7" s="59">
        <v>16.25</v>
      </c>
      <c r="D7" s="51">
        <f t="shared" ref="D7:D59" si="1">B7-C7</f>
        <v>160.41</v>
      </c>
      <c r="E7" s="38">
        <f>D7*5930</f>
        <v>951231.29999999993</v>
      </c>
      <c r="F7" s="38">
        <f>D7*16</f>
        <v>2566.56</v>
      </c>
      <c r="G7" s="56">
        <v>0</v>
      </c>
      <c r="H7" s="50">
        <f t="shared" si="0"/>
        <v>0</v>
      </c>
      <c r="I7" s="50">
        <v>0</v>
      </c>
      <c r="J7" s="38">
        <f t="shared" ref="J7:J59" si="2">-(E7+F7+H7+I7)</f>
        <v>-953797.86</v>
      </c>
      <c r="K7" s="38"/>
    </row>
    <row r="8" spans="1:11" x14ac:dyDescent="0.25">
      <c r="A8" t="s">
        <v>14</v>
      </c>
      <c r="B8" s="39">
        <v>877.52</v>
      </c>
      <c r="C8" s="59">
        <v>197</v>
      </c>
      <c r="D8" s="51">
        <f t="shared" si="1"/>
        <v>680.52</v>
      </c>
      <c r="E8" s="38">
        <f t="shared" ref="E8:E59" si="3">D8*5930</f>
        <v>4035483.6</v>
      </c>
      <c r="F8" s="38">
        <f t="shared" ref="F8:F59" si="4">D8*16</f>
        <v>10888.32</v>
      </c>
      <c r="G8" s="56">
        <v>922.15562038472058</v>
      </c>
      <c r="H8" s="50">
        <f t="shared" si="0"/>
        <v>627545.34278420999</v>
      </c>
      <c r="I8" s="50">
        <v>67571</v>
      </c>
      <c r="J8" s="38">
        <f t="shared" si="2"/>
        <v>-4741488.26278421</v>
      </c>
      <c r="K8" s="38"/>
    </row>
    <row r="9" spans="1:11" x14ac:dyDescent="0.25">
      <c r="A9" t="s">
        <v>15</v>
      </c>
      <c r="B9" s="39">
        <v>73668.13</v>
      </c>
      <c r="C9" s="59">
        <v>41195.72</v>
      </c>
      <c r="D9" s="51">
        <f t="shared" si="1"/>
        <v>32472.410000000003</v>
      </c>
      <c r="E9" s="38">
        <f t="shared" si="3"/>
        <v>192561391.30000001</v>
      </c>
      <c r="F9" s="38">
        <f t="shared" si="4"/>
        <v>519558.56000000006</v>
      </c>
      <c r="G9" s="56">
        <v>1354.5654817083043</v>
      </c>
      <c r="H9" s="50">
        <f t="shared" si="0"/>
        <v>43986005.693879567</v>
      </c>
      <c r="I9" s="50">
        <v>19815141</v>
      </c>
      <c r="J9" s="38">
        <f t="shared" si="2"/>
        <v>-256882096.55387959</v>
      </c>
      <c r="K9" s="38"/>
    </row>
    <row r="10" spans="1:11" x14ac:dyDescent="0.25">
      <c r="A10" t="s">
        <v>49</v>
      </c>
      <c r="B10" s="39">
        <v>988.37</v>
      </c>
      <c r="C10" s="59">
        <v>295.89999999999998</v>
      </c>
      <c r="D10" s="51">
        <f t="shared" si="1"/>
        <v>692.47</v>
      </c>
      <c r="E10" s="38">
        <f t="shared" si="3"/>
        <v>4106347.1</v>
      </c>
      <c r="F10" s="38">
        <f t="shared" si="4"/>
        <v>11079.52</v>
      </c>
      <c r="G10" s="56">
        <v>0</v>
      </c>
      <c r="H10" s="50">
        <f t="shared" si="0"/>
        <v>0</v>
      </c>
      <c r="I10" s="50">
        <v>59476</v>
      </c>
      <c r="J10" s="38">
        <f t="shared" si="2"/>
        <v>-4176902.62</v>
      </c>
      <c r="K10" s="38"/>
    </row>
    <row r="11" spans="1:11" x14ac:dyDescent="0.25">
      <c r="A11" t="s">
        <v>50</v>
      </c>
      <c r="B11" s="39">
        <v>7082.64</v>
      </c>
      <c r="C11" s="59">
        <v>1682.86</v>
      </c>
      <c r="D11" s="51">
        <f t="shared" si="1"/>
        <v>5399.7800000000007</v>
      </c>
      <c r="E11" s="38">
        <f t="shared" si="3"/>
        <v>32020695.400000002</v>
      </c>
      <c r="F11" s="38">
        <f t="shared" si="4"/>
        <v>86396.48000000001</v>
      </c>
      <c r="G11" s="56">
        <v>0</v>
      </c>
      <c r="H11" s="50">
        <f t="shared" si="0"/>
        <v>0</v>
      </c>
      <c r="I11" s="50">
        <v>90874</v>
      </c>
      <c r="J11" s="38">
        <f t="shared" si="2"/>
        <v>-32197965.880000003</v>
      </c>
      <c r="K11" s="38"/>
    </row>
    <row r="12" spans="1:11" x14ac:dyDescent="0.25">
      <c r="A12" t="s">
        <v>16</v>
      </c>
      <c r="B12" s="39">
        <v>290.20999999999998</v>
      </c>
      <c r="C12" s="59">
        <v>99.95</v>
      </c>
      <c r="D12" s="51">
        <f t="shared" si="1"/>
        <v>190.26</v>
      </c>
      <c r="E12" s="38">
        <f t="shared" si="3"/>
        <v>1128241.8</v>
      </c>
      <c r="F12" s="38">
        <f t="shared" si="4"/>
        <v>3044.16</v>
      </c>
      <c r="G12" s="56">
        <v>1364</v>
      </c>
      <c r="H12" s="50">
        <f t="shared" si="0"/>
        <v>259514.63999999998</v>
      </c>
      <c r="I12" s="50">
        <v>295052</v>
      </c>
      <c r="J12" s="38">
        <f t="shared" si="2"/>
        <v>-1685852.5999999999</v>
      </c>
      <c r="K12" s="38"/>
    </row>
    <row r="13" spans="1:11" x14ac:dyDescent="0.25">
      <c r="A13" t="s">
        <v>51</v>
      </c>
      <c r="B13" s="39">
        <v>542.11</v>
      </c>
      <c r="C13" s="59">
        <v>121.25</v>
      </c>
      <c r="D13" s="51">
        <f t="shared" si="1"/>
        <v>420.86</v>
      </c>
      <c r="E13" s="38">
        <f t="shared" si="3"/>
        <v>2495699.8000000003</v>
      </c>
      <c r="F13" s="38">
        <f t="shared" si="4"/>
        <v>6733.76</v>
      </c>
      <c r="G13" s="56">
        <v>0</v>
      </c>
      <c r="H13" s="50">
        <f t="shared" si="0"/>
        <v>0</v>
      </c>
      <c r="I13" s="50">
        <v>37588</v>
      </c>
      <c r="J13" s="38">
        <f t="shared" si="2"/>
        <v>-2540021.56</v>
      </c>
      <c r="K13" s="38"/>
    </row>
    <row r="14" spans="1:11" x14ac:dyDescent="0.25">
      <c r="A14" t="s">
        <v>52</v>
      </c>
      <c r="B14" s="39">
        <v>795.24</v>
      </c>
      <c r="C14" s="59">
        <v>62.5</v>
      </c>
      <c r="D14" s="51">
        <f t="shared" si="1"/>
        <v>732.74</v>
      </c>
      <c r="E14" s="38">
        <f t="shared" si="3"/>
        <v>4345148.2</v>
      </c>
      <c r="F14" s="38">
        <f t="shared" si="4"/>
        <v>11723.84</v>
      </c>
      <c r="G14" s="56">
        <v>0</v>
      </c>
      <c r="H14" s="50">
        <f t="shared" si="0"/>
        <v>0</v>
      </c>
      <c r="I14" s="50">
        <v>0</v>
      </c>
      <c r="J14" s="38">
        <f t="shared" si="2"/>
        <v>-4356872.04</v>
      </c>
      <c r="K14" s="38"/>
    </row>
    <row r="15" spans="1:11" x14ac:dyDescent="0.25">
      <c r="A15" t="s">
        <v>53</v>
      </c>
      <c r="B15" s="39">
        <v>1115.6600000000001</v>
      </c>
      <c r="C15" s="59">
        <v>277.8</v>
      </c>
      <c r="D15" s="51">
        <f t="shared" si="1"/>
        <v>837.86000000000013</v>
      </c>
      <c r="E15" s="38">
        <f t="shared" si="3"/>
        <v>4968509.8000000007</v>
      </c>
      <c r="F15" s="38">
        <f t="shared" si="4"/>
        <v>13405.760000000002</v>
      </c>
      <c r="G15" s="56">
        <v>0</v>
      </c>
      <c r="H15" s="50">
        <f t="shared" si="0"/>
        <v>0</v>
      </c>
      <c r="I15" s="50">
        <v>486983</v>
      </c>
      <c r="J15" s="38">
        <f t="shared" si="2"/>
        <v>-5468898.5600000005</v>
      </c>
      <c r="K15" s="38"/>
    </row>
    <row r="16" spans="1:11" x14ac:dyDescent="0.25">
      <c r="A16" t="s">
        <v>17</v>
      </c>
      <c r="B16" s="39">
        <v>835.71</v>
      </c>
      <c r="C16" s="59">
        <v>332.34</v>
      </c>
      <c r="D16" s="51">
        <f t="shared" si="1"/>
        <v>503.37000000000006</v>
      </c>
      <c r="E16" s="38">
        <f t="shared" si="3"/>
        <v>2984984.1000000006</v>
      </c>
      <c r="F16" s="38">
        <f t="shared" si="4"/>
        <v>8053.920000000001</v>
      </c>
      <c r="G16" s="56">
        <v>1364</v>
      </c>
      <c r="H16" s="50">
        <f t="shared" si="0"/>
        <v>686596.68</v>
      </c>
      <c r="I16" s="50">
        <v>123298</v>
      </c>
      <c r="J16" s="38">
        <f t="shared" si="2"/>
        <v>-3802932.7000000007</v>
      </c>
      <c r="K16" s="38"/>
    </row>
    <row r="17" spans="1:12" x14ac:dyDescent="0.25">
      <c r="A17" t="s">
        <v>18</v>
      </c>
      <c r="B17" s="39">
        <v>987.84</v>
      </c>
      <c r="C17" s="59">
        <v>229.4</v>
      </c>
      <c r="D17" s="102">
        <f t="shared" si="1"/>
        <v>758.44</v>
      </c>
      <c r="E17" s="38">
        <f t="shared" si="3"/>
        <v>4497549.2</v>
      </c>
      <c r="F17" s="38">
        <f t="shared" si="4"/>
        <v>12135.04</v>
      </c>
      <c r="G17" s="101">
        <v>184.3507045675413</v>
      </c>
      <c r="H17" s="101">
        <f t="shared" si="0"/>
        <v>139818.94837220604</v>
      </c>
      <c r="I17" s="101">
        <v>107130</v>
      </c>
      <c r="J17" s="38">
        <f t="shared" si="2"/>
        <v>-4756633.1883722059</v>
      </c>
      <c r="K17" s="38"/>
    </row>
    <row r="18" spans="1:12" x14ac:dyDescent="0.25">
      <c r="A18" t="s">
        <v>54</v>
      </c>
      <c r="B18" s="39">
        <v>1835.79</v>
      </c>
      <c r="C18" s="59">
        <v>704.2</v>
      </c>
      <c r="D18" s="102">
        <f t="shared" si="1"/>
        <v>1131.5899999999999</v>
      </c>
      <c r="E18" s="38">
        <f t="shared" si="3"/>
        <v>6710328.6999999993</v>
      </c>
      <c r="F18" s="38">
        <f t="shared" si="4"/>
        <v>18105.439999999999</v>
      </c>
      <c r="G18" s="101">
        <v>0</v>
      </c>
      <c r="H18" s="101">
        <f t="shared" si="0"/>
        <v>0</v>
      </c>
      <c r="I18" s="101">
        <v>1288686</v>
      </c>
      <c r="J18" s="38">
        <f t="shared" si="2"/>
        <v>-8017120.1399999997</v>
      </c>
      <c r="K18" s="38"/>
    </row>
    <row r="19" spans="1:12" x14ac:dyDescent="0.25">
      <c r="A19" t="s">
        <v>19</v>
      </c>
      <c r="B19" s="39">
        <v>1170.96</v>
      </c>
      <c r="C19" s="59">
        <v>177</v>
      </c>
      <c r="D19" s="102">
        <f t="shared" si="1"/>
        <v>993.96</v>
      </c>
      <c r="E19" s="38">
        <f t="shared" si="3"/>
        <v>5894182.7999999998</v>
      </c>
      <c r="F19" s="38">
        <f t="shared" si="4"/>
        <v>15903.36</v>
      </c>
      <c r="G19" s="101">
        <v>1364</v>
      </c>
      <c r="H19" s="101">
        <f t="shared" si="0"/>
        <v>1355761.44</v>
      </c>
      <c r="I19" s="101">
        <v>353469</v>
      </c>
      <c r="J19" s="38">
        <f t="shared" si="2"/>
        <v>-7619316.5999999996</v>
      </c>
      <c r="K19" s="38"/>
    </row>
    <row r="20" spans="1:12" x14ac:dyDescent="0.25">
      <c r="A20" t="s">
        <v>20</v>
      </c>
      <c r="B20" s="39">
        <v>1075.79</v>
      </c>
      <c r="C20" s="59">
        <v>407.85</v>
      </c>
      <c r="D20" s="102">
        <f t="shared" si="1"/>
        <v>667.93999999999994</v>
      </c>
      <c r="E20" s="38">
        <f t="shared" si="3"/>
        <v>3960884.1999999997</v>
      </c>
      <c r="F20" s="38">
        <f t="shared" si="4"/>
        <v>10687.039999999999</v>
      </c>
      <c r="G20" s="101">
        <v>529.28545533979684</v>
      </c>
      <c r="H20" s="101">
        <f t="shared" si="0"/>
        <v>353530.92703966389</v>
      </c>
      <c r="I20" s="101">
        <v>548558</v>
      </c>
      <c r="J20" s="38">
        <f t="shared" si="2"/>
        <v>-4873660.1670396635</v>
      </c>
      <c r="K20" s="38"/>
    </row>
    <row r="21" spans="1:12" x14ac:dyDescent="0.25">
      <c r="A21" t="s">
        <v>21</v>
      </c>
      <c r="B21" s="39">
        <v>24245.74</v>
      </c>
      <c r="C21" s="59">
        <v>11835.61</v>
      </c>
      <c r="D21" s="102">
        <f t="shared" si="1"/>
        <v>12410.130000000001</v>
      </c>
      <c r="E21" s="38">
        <f t="shared" si="3"/>
        <v>73592070.900000006</v>
      </c>
      <c r="F21" s="38">
        <f t="shared" si="4"/>
        <v>198562.08000000002</v>
      </c>
      <c r="G21" s="101">
        <v>809.99330191613035</v>
      </c>
      <c r="H21" s="101">
        <f t="shared" si="0"/>
        <v>10052122.175908428</v>
      </c>
      <c r="I21" s="101">
        <v>10675720</v>
      </c>
      <c r="J21" s="38">
        <f t="shared" si="2"/>
        <v>-94518475.155908436</v>
      </c>
      <c r="K21" s="38"/>
    </row>
    <row r="22" spans="1:12" x14ac:dyDescent="0.25">
      <c r="A22" s="39" t="s">
        <v>22</v>
      </c>
      <c r="B22" s="39">
        <v>6620.26</v>
      </c>
      <c r="C22" s="59">
        <v>268</v>
      </c>
      <c r="D22" s="102">
        <f t="shared" si="1"/>
        <v>6352.26</v>
      </c>
      <c r="E22" s="38">
        <f t="shared" si="3"/>
        <v>37668901.800000004</v>
      </c>
      <c r="F22" s="38">
        <f t="shared" si="4"/>
        <v>101636.16</v>
      </c>
      <c r="G22" s="101">
        <v>70.778640113832381</v>
      </c>
      <c r="H22" s="101">
        <f t="shared" si="0"/>
        <v>449604.32444949291</v>
      </c>
      <c r="I22" s="101">
        <v>63312</v>
      </c>
      <c r="J22" s="38">
        <f t="shared" si="2"/>
        <v>-38283454.284449495</v>
      </c>
      <c r="K22" s="38"/>
      <c r="L22" s="42"/>
    </row>
    <row r="23" spans="1:12" x14ac:dyDescent="0.25">
      <c r="A23" t="s">
        <v>23</v>
      </c>
      <c r="B23" s="39">
        <v>708.88</v>
      </c>
      <c r="C23" s="59">
        <v>244.1</v>
      </c>
      <c r="D23" s="102">
        <f t="shared" si="1"/>
        <v>464.78</v>
      </c>
      <c r="E23" s="38">
        <f t="shared" si="3"/>
        <v>2756145.4</v>
      </c>
      <c r="F23" s="38">
        <f t="shared" si="4"/>
        <v>7436.48</v>
      </c>
      <c r="G23" s="101">
        <v>675.9028326373998</v>
      </c>
      <c r="H23" s="101">
        <f t="shared" si="0"/>
        <v>314146.11855321063</v>
      </c>
      <c r="I23" s="101">
        <v>168917</v>
      </c>
      <c r="J23" s="38">
        <f t="shared" si="2"/>
        <v>-3246644.9985532104</v>
      </c>
      <c r="K23" s="38"/>
    </row>
    <row r="24" spans="1:12" x14ac:dyDescent="0.25">
      <c r="A24" t="s">
        <v>24</v>
      </c>
      <c r="B24" s="39">
        <v>443.99</v>
      </c>
      <c r="C24" s="59">
        <v>111.09</v>
      </c>
      <c r="D24" s="102">
        <f t="shared" si="1"/>
        <v>332.9</v>
      </c>
      <c r="E24" s="38">
        <f t="shared" si="3"/>
        <v>1974096.9999999998</v>
      </c>
      <c r="F24" s="38">
        <f t="shared" si="4"/>
        <v>5326.4</v>
      </c>
      <c r="G24" s="101">
        <v>1113.2908398837812</v>
      </c>
      <c r="H24" s="101">
        <f t="shared" si="0"/>
        <v>370614.52059731074</v>
      </c>
      <c r="I24" s="101">
        <v>0</v>
      </c>
      <c r="J24" s="38">
        <f t="shared" si="2"/>
        <v>-2350037.9205973102</v>
      </c>
      <c r="K24" s="38"/>
    </row>
    <row r="25" spans="1:12" x14ac:dyDescent="0.25">
      <c r="A25" t="s">
        <v>25</v>
      </c>
      <c r="B25" s="39">
        <v>286.58</v>
      </c>
      <c r="C25" s="59">
        <v>60</v>
      </c>
      <c r="D25" s="102">
        <f t="shared" si="1"/>
        <v>226.57999999999998</v>
      </c>
      <c r="E25" s="38">
        <f t="shared" si="3"/>
        <v>1343619.4</v>
      </c>
      <c r="F25" s="38">
        <f t="shared" si="4"/>
        <v>3625.2799999999997</v>
      </c>
      <c r="G25" s="101">
        <v>546.87347337567178</v>
      </c>
      <c r="H25" s="101">
        <f t="shared" si="0"/>
        <v>123910.5915974597</v>
      </c>
      <c r="I25" s="101">
        <v>0</v>
      </c>
      <c r="J25" s="38">
        <f t="shared" si="2"/>
        <v>-1471155.2715974597</v>
      </c>
      <c r="K25" s="38"/>
    </row>
    <row r="26" spans="1:12" x14ac:dyDescent="0.25">
      <c r="A26" t="s">
        <v>55</v>
      </c>
      <c r="B26" s="39">
        <v>1031.99</v>
      </c>
      <c r="C26" s="59">
        <v>148</v>
      </c>
      <c r="D26" s="102">
        <f t="shared" si="1"/>
        <v>883.99</v>
      </c>
      <c r="E26" s="38">
        <f t="shared" si="3"/>
        <v>5242060.7</v>
      </c>
      <c r="F26" s="38">
        <f t="shared" si="4"/>
        <v>14143.84</v>
      </c>
      <c r="G26" s="101">
        <v>0</v>
      </c>
      <c r="H26" s="101">
        <f t="shared" si="0"/>
        <v>0</v>
      </c>
      <c r="I26" s="101">
        <v>34632</v>
      </c>
      <c r="J26" s="38">
        <f t="shared" si="2"/>
        <v>-5290836.54</v>
      </c>
      <c r="K26" s="38"/>
    </row>
    <row r="27" spans="1:12" x14ac:dyDescent="0.25">
      <c r="A27" t="s">
        <v>26</v>
      </c>
      <c r="B27" s="39">
        <v>8427.06</v>
      </c>
      <c r="C27" s="59">
        <v>4054.89</v>
      </c>
      <c r="D27" s="102">
        <f t="shared" si="1"/>
        <v>4372.17</v>
      </c>
      <c r="E27" s="38">
        <f t="shared" si="3"/>
        <v>25926968.100000001</v>
      </c>
      <c r="F27" s="38">
        <f t="shared" si="4"/>
        <v>69954.720000000001</v>
      </c>
      <c r="G27" s="101">
        <v>1364</v>
      </c>
      <c r="H27" s="101">
        <f t="shared" si="0"/>
        <v>5963639.8799999999</v>
      </c>
      <c r="I27" s="101">
        <v>2700557</v>
      </c>
      <c r="J27" s="38">
        <f t="shared" si="2"/>
        <v>-34661119.700000003</v>
      </c>
      <c r="K27" s="38"/>
    </row>
    <row r="28" spans="1:12" x14ac:dyDescent="0.25">
      <c r="A28" t="s">
        <v>27</v>
      </c>
      <c r="B28" s="39">
        <v>390.13</v>
      </c>
      <c r="C28" s="59">
        <v>102.9</v>
      </c>
      <c r="D28" s="102">
        <f t="shared" si="1"/>
        <v>287.23</v>
      </c>
      <c r="E28" s="38">
        <f t="shared" si="3"/>
        <v>1703273.9000000001</v>
      </c>
      <c r="F28" s="38">
        <f t="shared" si="4"/>
        <v>4595.68</v>
      </c>
      <c r="G28" s="101">
        <v>347.23297362417657</v>
      </c>
      <c r="H28" s="101">
        <f t="shared" si="0"/>
        <v>99735.727014072239</v>
      </c>
      <c r="I28" s="101">
        <v>30870</v>
      </c>
      <c r="J28" s="38">
        <f t="shared" si="2"/>
        <v>-1838475.3070140723</v>
      </c>
      <c r="K28" s="38"/>
    </row>
    <row r="29" spans="1:12" x14ac:dyDescent="0.25">
      <c r="A29" t="s">
        <v>56</v>
      </c>
      <c r="B29" s="39">
        <v>1087.32</v>
      </c>
      <c r="C29" s="59">
        <v>310.89999999999998</v>
      </c>
      <c r="D29" s="102">
        <f t="shared" si="1"/>
        <v>776.42</v>
      </c>
      <c r="E29" s="38">
        <f t="shared" si="3"/>
        <v>4604170.5999999996</v>
      </c>
      <c r="F29" s="38">
        <f t="shared" si="4"/>
        <v>12422.72</v>
      </c>
      <c r="G29" s="101">
        <v>0</v>
      </c>
      <c r="H29" s="101">
        <f t="shared" si="0"/>
        <v>0</v>
      </c>
      <c r="I29" s="101">
        <v>1555</v>
      </c>
      <c r="J29" s="38">
        <f t="shared" si="2"/>
        <v>-4618148.3199999994</v>
      </c>
      <c r="K29" s="38"/>
    </row>
    <row r="30" spans="1:12" x14ac:dyDescent="0.25">
      <c r="A30" t="s">
        <v>68</v>
      </c>
      <c r="B30" s="39">
        <v>17345.79</v>
      </c>
      <c r="C30" s="59">
        <v>7305.58</v>
      </c>
      <c r="D30" s="102">
        <f t="shared" si="1"/>
        <v>10040.210000000001</v>
      </c>
      <c r="E30" s="38">
        <f t="shared" si="3"/>
        <v>59538445.300000004</v>
      </c>
      <c r="F30" s="38">
        <f t="shared" si="4"/>
        <v>160643.36000000002</v>
      </c>
      <c r="G30" s="101">
        <v>1362.7572454180524</v>
      </c>
      <c r="H30" s="101">
        <f t="shared" si="0"/>
        <v>13682368.923018785</v>
      </c>
      <c r="I30" s="101">
        <v>7385941</v>
      </c>
      <c r="J30" s="38">
        <f t="shared" si="2"/>
        <v>-80767398.583018795</v>
      </c>
      <c r="K30" s="103"/>
    </row>
    <row r="31" spans="1:12" x14ac:dyDescent="0.25">
      <c r="A31" t="s">
        <v>28</v>
      </c>
      <c r="B31" s="39">
        <v>5105.8</v>
      </c>
      <c r="C31" s="59">
        <v>1966.38</v>
      </c>
      <c r="D31" s="51">
        <f t="shared" si="1"/>
        <v>3139.42</v>
      </c>
      <c r="E31" s="38">
        <f t="shared" si="3"/>
        <v>18616760.600000001</v>
      </c>
      <c r="F31" s="38">
        <f t="shared" si="4"/>
        <v>50230.720000000001</v>
      </c>
      <c r="G31" s="56">
        <v>1364</v>
      </c>
      <c r="H31" s="50">
        <f t="shared" si="0"/>
        <v>4282168.88</v>
      </c>
      <c r="I31" s="50">
        <v>1579003</v>
      </c>
      <c r="J31" s="38">
        <f t="shared" si="2"/>
        <v>-24528163.199999999</v>
      </c>
      <c r="K31" s="38"/>
    </row>
    <row r="32" spans="1:12" x14ac:dyDescent="0.25">
      <c r="A32" t="s">
        <v>29</v>
      </c>
      <c r="B32" s="39">
        <v>447.54</v>
      </c>
      <c r="C32" s="59">
        <v>123.9</v>
      </c>
      <c r="D32" s="51">
        <f t="shared" si="1"/>
        <v>323.64</v>
      </c>
      <c r="E32" s="38">
        <f t="shared" si="3"/>
        <v>1919185.2</v>
      </c>
      <c r="F32" s="38">
        <f t="shared" si="4"/>
        <v>5178.24</v>
      </c>
      <c r="G32" s="56">
        <v>152.48469410555481</v>
      </c>
      <c r="H32" s="50">
        <f t="shared" si="0"/>
        <v>49350.146400321755</v>
      </c>
      <c r="I32" s="50">
        <v>79916</v>
      </c>
      <c r="J32" s="38">
        <f t="shared" si="2"/>
        <v>-2053629.5864003217</v>
      </c>
      <c r="K32" s="38"/>
    </row>
    <row r="33" spans="1:11" x14ac:dyDescent="0.25">
      <c r="A33" t="s">
        <v>30</v>
      </c>
      <c r="B33" s="39">
        <v>5531.86</v>
      </c>
      <c r="C33" s="59">
        <v>2023.17</v>
      </c>
      <c r="D33" s="51">
        <f t="shared" si="1"/>
        <v>3508.6899999999996</v>
      </c>
      <c r="E33" s="38">
        <f t="shared" si="3"/>
        <v>20806531.699999999</v>
      </c>
      <c r="F33" s="38">
        <f t="shared" si="4"/>
        <v>56139.039999999994</v>
      </c>
      <c r="G33" s="56">
        <v>1265.8111376643662</v>
      </c>
      <c r="H33" s="50">
        <f t="shared" si="0"/>
        <v>4441338.8806115845</v>
      </c>
      <c r="I33" s="50">
        <v>1786459</v>
      </c>
      <c r="J33" s="38">
        <f t="shared" si="2"/>
        <v>-27090468.620611582</v>
      </c>
      <c r="K33" s="38"/>
    </row>
    <row r="34" spans="1:11" x14ac:dyDescent="0.25">
      <c r="A34" t="s">
        <v>57</v>
      </c>
      <c r="B34" s="39">
        <v>1403.37</v>
      </c>
      <c r="C34" s="59">
        <v>300.85000000000002</v>
      </c>
      <c r="D34" s="51">
        <f t="shared" si="1"/>
        <v>1102.52</v>
      </c>
      <c r="E34" s="38">
        <f t="shared" si="3"/>
        <v>6537943.5999999996</v>
      </c>
      <c r="F34" s="38">
        <f t="shared" si="4"/>
        <v>17640.32</v>
      </c>
      <c r="G34" s="56">
        <v>0</v>
      </c>
      <c r="H34" s="50">
        <f t="shared" si="0"/>
        <v>0</v>
      </c>
      <c r="I34" s="50">
        <v>217214</v>
      </c>
      <c r="J34" s="38">
        <f t="shared" si="2"/>
        <v>-6772797.9199999999</v>
      </c>
      <c r="K34" s="38"/>
    </row>
    <row r="35" spans="1:11" x14ac:dyDescent="0.25">
      <c r="A35" t="s">
        <v>31</v>
      </c>
      <c r="B35" s="39">
        <v>1518.5</v>
      </c>
      <c r="C35" s="59">
        <v>286</v>
      </c>
      <c r="D35" s="51">
        <f t="shared" si="1"/>
        <v>1232.5</v>
      </c>
      <c r="E35" s="38">
        <f t="shared" si="3"/>
        <v>7308725</v>
      </c>
      <c r="F35" s="38">
        <f t="shared" si="4"/>
        <v>19720</v>
      </c>
      <c r="G35" s="56">
        <v>1303.6081659532433</v>
      </c>
      <c r="H35" s="50">
        <f t="shared" si="0"/>
        <v>1606697.0645373724</v>
      </c>
      <c r="I35" s="50">
        <v>121264</v>
      </c>
      <c r="J35" s="38">
        <f t="shared" si="2"/>
        <v>-9056406.0645373724</v>
      </c>
      <c r="K35" s="38"/>
    </row>
    <row r="36" spans="1:11" x14ac:dyDescent="0.25">
      <c r="A36" t="s">
        <v>58</v>
      </c>
      <c r="B36" s="39">
        <v>12903.46</v>
      </c>
      <c r="C36" s="59">
        <v>3812.6</v>
      </c>
      <c r="D36" s="51">
        <f t="shared" si="1"/>
        <v>9090.8599999999988</v>
      </c>
      <c r="E36" s="38">
        <f t="shared" si="3"/>
        <v>53908799.79999999</v>
      </c>
      <c r="F36" s="38">
        <f t="shared" si="4"/>
        <v>145453.75999999998</v>
      </c>
      <c r="G36" s="56">
        <v>0</v>
      </c>
      <c r="H36" s="50">
        <f t="shared" si="0"/>
        <v>0</v>
      </c>
      <c r="I36" s="50">
        <v>1166656</v>
      </c>
      <c r="J36" s="38">
        <f t="shared" si="2"/>
        <v>-55220909.559999987</v>
      </c>
      <c r="K36" s="38"/>
    </row>
    <row r="37" spans="1:11" x14ac:dyDescent="0.25">
      <c r="A37" t="s">
        <v>59</v>
      </c>
      <c r="B37" s="39">
        <v>7426.7</v>
      </c>
      <c r="C37" s="59">
        <v>1915.75</v>
      </c>
      <c r="D37" s="51">
        <f t="shared" si="1"/>
        <v>5510.95</v>
      </c>
      <c r="E37" s="38">
        <f t="shared" si="3"/>
        <v>32679933.5</v>
      </c>
      <c r="F37" s="38">
        <f t="shared" si="4"/>
        <v>88175.2</v>
      </c>
      <c r="G37" s="56">
        <v>0</v>
      </c>
      <c r="H37" s="50">
        <f t="shared" si="0"/>
        <v>0</v>
      </c>
      <c r="I37" s="50">
        <v>1916</v>
      </c>
      <c r="J37" s="38">
        <f t="shared" si="2"/>
        <v>-32770024.699999999</v>
      </c>
      <c r="K37" s="38"/>
    </row>
    <row r="38" spans="1:11" x14ac:dyDescent="0.25">
      <c r="A38" t="s">
        <v>32</v>
      </c>
      <c r="B38" s="39">
        <v>35213.99</v>
      </c>
      <c r="C38" s="59">
        <v>16448.38</v>
      </c>
      <c r="D38" s="51">
        <f t="shared" si="1"/>
        <v>18765.609999999997</v>
      </c>
      <c r="E38" s="38">
        <f t="shared" si="3"/>
        <v>111280067.29999998</v>
      </c>
      <c r="F38" s="38">
        <f t="shared" si="4"/>
        <v>300249.75999999995</v>
      </c>
      <c r="G38" s="56">
        <v>930.07634181755611</v>
      </c>
      <c r="H38" s="50">
        <f t="shared" si="0"/>
        <v>17453449.900774945</v>
      </c>
      <c r="I38" s="50">
        <v>16530622</v>
      </c>
      <c r="J38" s="38">
        <f t="shared" si="2"/>
        <v>-145564388.96077493</v>
      </c>
      <c r="K38" s="38"/>
    </row>
    <row r="39" spans="1:11" x14ac:dyDescent="0.25">
      <c r="A39" s="39" t="s">
        <v>33</v>
      </c>
      <c r="B39" s="39">
        <v>1923.68</v>
      </c>
      <c r="C39" s="59">
        <v>187.1</v>
      </c>
      <c r="D39" s="51">
        <f t="shared" si="1"/>
        <v>1736.5800000000002</v>
      </c>
      <c r="E39" s="38">
        <f t="shared" si="3"/>
        <v>10297919.4</v>
      </c>
      <c r="F39" s="38">
        <f t="shared" si="4"/>
        <v>27785.280000000002</v>
      </c>
      <c r="G39" s="56">
        <v>5.1406678865507773</v>
      </c>
      <c r="H39" s="50">
        <f t="shared" si="0"/>
        <v>8927.1810384263499</v>
      </c>
      <c r="I39" s="50">
        <v>121428</v>
      </c>
      <c r="J39" s="38">
        <f t="shared" si="2"/>
        <v>-10456059.861038426</v>
      </c>
      <c r="K39" s="38"/>
    </row>
    <row r="40" spans="1:11" x14ac:dyDescent="0.25">
      <c r="A40" t="s">
        <v>34</v>
      </c>
      <c r="B40" s="39">
        <v>1740.49</v>
      </c>
      <c r="C40" s="59">
        <v>693.6</v>
      </c>
      <c r="D40" s="51">
        <f t="shared" si="1"/>
        <v>1046.8899999999999</v>
      </c>
      <c r="E40" s="38">
        <f t="shared" si="3"/>
        <v>6208057.6999999993</v>
      </c>
      <c r="F40" s="38">
        <f t="shared" si="4"/>
        <v>16750.239999999998</v>
      </c>
      <c r="G40" s="56">
        <v>1091.7230205287017</v>
      </c>
      <c r="H40" s="50">
        <f t="shared" si="0"/>
        <v>1142913.9129612923</v>
      </c>
      <c r="I40" s="50">
        <v>475810</v>
      </c>
      <c r="J40" s="38">
        <f t="shared" si="2"/>
        <v>-7843531.8529612916</v>
      </c>
      <c r="K40" s="38"/>
    </row>
    <row r="41" spans="1:11" x14ac:dyDescent="0.25">
      <c r="A41" t="s">
        <v>35</v>
      </c>
      <c r="B41" s="39">
        <v>5880.78</v>
      </c>
      <c r="C41" s="59">
        <v>1860.8</v>
      </c>
      <c r="D41" s="51">
        <f t="shared" si="1"/>
        <v>4019.9799999999996</v>
      </c>
      <c r="E41" s="38">
        <f t="shared" si="3"/>
        <v>23838481.399999999</v>
      </c>
      <c r="F41" s="38">
        <f t="shared" si="4"/>
        <v>64319.679999999993</v>
      </c>
      <c r="G41" s="56">
        <v>1364</v>
      </c>
      <c r="H41" s="50">
        <f t="shared" si="0"/>
        <v>5483252.7199999997</v>
      </c>
      <c r="I41" s="50">
        <v>2301810</v>
      </c>
      <c r="J41" s="38">
        <f t="shared" si="2"/>
        <v>-31687863.799999997</v>
      </c>
      <c r="K41" s="38"/>
    </row>
    <row r="42" spans="1:11" x14ac:dyDescent="0.25">
      <c r="A42" t="s">
        <v>36</v>
      </c>
      <c r="B42" s="39">
        <v>6774</v>
      </c>
      <c r="C42" s="59">
        <v>1842.2</v>
      </c>
      <c r="D42" s="51">
        <f t="shared" si="1"/>
        <v>4931.8</v>
      </c>
      <c r="E42" s="38">
        <f t="shared" si="3"/>
        <v>29245574</v>
      </c>
      <c r="F42" s="38">
        <f t="shared" si="4"/>
        <v>78908.800000000003</v>
      </c>
      <c r="G42" s="56">
        <v>924.69825804546792</v>
      </c>
      <c r="H42" s="50">
        <f t="shared" si="0"/>
        <v>4560426.869028639</v>
      </c>
      <c r="I42" s="50">
        <v>49739</v>
      </c>
      <c r="J42" s="38">
        <f t="shared" si="2"/>
        <v>-33934648.66902864</v>
      </c>
      <c r="K42" s="38"/>
    </row>
    <row r="43" spans="1:11" x14ac:dyDescent="0.25">
      <c r="A43" t="s">
        <v>37</v>
      </c>
      <c r="B43" s="39">
        <v>71.239999999999995</v>
      </c>
      <c r="C43" s="59">
        <v>12</v>
      </c>
      <c r="D43" s="51">
        <f t="shared" si="1"/>
        <v>59.239999999999995</v>
      </c>
      <c r="E43" s="38">
        <f t="shared" si="3"/>
        <v>351293.19999999995</v>
      </c>
      <c r="F43" s="38">
        <f t="shared" si="4"/>
        <v>947.83999999999992</v>
      </c>
      <c r="G43" s="56">
        <v>15.665356541268951</v>
      </c>
      <c r="H43" s="50">
        <f t="shared" si="0"/>
        <v>928.0157215047725</v>
      </c>
      <c r="I43" s="50">
        <v>960</v>
      </c>
      <c r="J43" s="38">
        <f t="shared" si="2"/>
        <v>-354129.05572150473</v>
      </c>
      <c r="K43" s="38"/>
    </row>
    <row r="44" spans="1:11" x14ac:dyDescent="0.25">
      <c r="A44" t="s">
        <v>38</v>
      </c>
      <c r="B44" s="39">
        <v>1200.03</v>
      </c>
      <c r="C44" s="59">
        <v>429.35</v>
      </c>
      <c r="D44" s="51">
        <f t="shared" si="1"/>
        <v>770.68</v>
      </c>
      <c r="E44" s="38">
        <f t="shared" si="3"/>
        <v>4570132.3999999994</v>
      </c>
      <c r="F44" s="38">
        <f t="shared" si="4"/>
        <v>12330.88</v>
      </c>
      <c r="G44" s="56">
        <v>484.94787630309241</v>
      </c>
      <c r="H44" s="50">
        <f t="shared" si="0"/>
        <v>373739.62930926721</v>
      </c>
      <c r="I44" s="50">
        <v>177751</v>
      </c>
      <c r="J44" s="38">
        <f t="shared" si="2"/>
        <v>-5133953.9093092661</v>
      </c>
      <c r="K44" s="38"/>
    </row>
    <row r="45" spans="1:11" x14ac:dyDescent="0.25">
      <c r="A45" t="s">
        <v>60</v>
      </c>
      <c r="B45" s="39">
        <v>225.54</v>
      </c>
      <c r="C45" s="59">
        <v>43.65</v>
      </c>
      <c r="D45" s="51">
        <f t="shared" si="1"/>
        <v>181.89</v>
      </c>
      <c r="E45" s="38">
        <f t="shared" si="3"/>
        <v>1078607.7</v>
      </c>
      <c r="F45" s="38">
        <f t="shared" si="4"/>
        <v>2910.24</v>
      </c>
      <c r="G45" s="56">
        <v>0</v>
      </c>
      <c r="H45" s="50">
        <f t="shared" si="0"/>
        <v>0</v>
      </c>
      <c r="I45" s="50">
        <v>0</v>
      </c>
      <c r="J45" s="38">
        <f t="shared" si="2"/>
        <v>-1081517.94</v>
      </c>
      <c r="K45" s="38"/>
    </row>
    <row r="46" spans="1:11" x14ac:dyDescent="0.25">
      <c r="A46" t="s">
        <v>115</v>
      </c>
      <c r="B46" s="39">
        <v>636.22</v>
      </c>
      <c r="C46" s="59">
        <v>189.1</v>
      </c>
      <c r="D46" s="51">
        <f t="shared" si="1"/>
        <v>447.12</v>
      </c>
      <c r="E46" s="38">
        <f t="shared" si="3"/>
        <v>2651421.6</v>
      </c>
      <c r="F46" s="38">
        <f t="shared" si="4"/>
        <v>7153.92</v>
      </c>
      <c r="G46" s="56">
        <v>144.77853572663543</v>
      </c>
      <c r="H46" s="50">
        <f t="shared" si="0"/>
        <v>64733.378894093235</v>
      </c>
      <c r="I46" s="50">
        <v>40278</v>
      </c>
      <c r="J46" s="38">
        <f t="shared" si="2"/>
        <v>-2763586.8988940935</v>
      </c>
      <c r="K46" s="38"/>
    </row>
    <row r="47" spans="1:11" x14ac:dyDescent="0.25">
      <c r="A47" t="s">
        <v>39</v>
      </c>
      <c r="B47" s="39">
        <v>2660.81</v>
      </c>
      <c r="C47" s="59">
        <v>1076.1500000000001</v>
      </c>
      <c r="D47" s="51">
        <f t="shared" si="1"/>
        <v>1584.6599999999999</v>
      </c>
      <c r="E47" s="38">
        <f t="shared" si="3"/>
        <v>9397033.7999999989</v>
      </c>
      <c r="F47" s="38">
        <f t="shared" si="4"/>
        <v>25354.559999999998</v>
      </c>
      <c r="G47" s="56">
        <v>1335.3076694690715</v>
      </c>
      <c r="H47" s="50">
        <f t="shared" si="0"/>
        <v>2116008.6515008588</v>
      </c>
      <c r="I47" s="50">
        <v>509019</v>
      </c>
      <c r="J47" s="38">
        <f t="shared" si="2"/>
        <v>-12047416.011500858</v>
      </c>
      <c r="K47" s="38"/>
    </row>
    <row r="48" spans="1:11" x14ac:dyDescent="0.25">
      <c r="A48" t="s">
        <v>40</v>
      </c>
      <c r="B48" s="39">
        <v>408.23</v>
      </c>
      <c r="C48" s="59">
        <v>147.69999999999999</v>
      </c>
      <c r="D48" s="51">
        <f t="shared" si="1"/>
        <v>260.53000000000003</v>
      </c>
      <c r="E48" s="38">
        <f t="shared" si="3"/>
        <v>1544942.9000000001</v>
      </c>
      <c r="F48" s="38">
        <f t="shared" si="4"/>
        <v>4168.4800000000005</v>
      </c>
      <c r="G48" s="56">
        <v>1364</v>
      </c>
      <c r="H48" s="50">
        <f t="shared" si="0"/>
        <v>355362.92000000004</v>
      </c>
      <c r="I48" s="50">
        <v>5908</v>
      </c>
      <c r="J48" s="38">
        <f t="shared" si="2"/>
        <v>-1910382.3000000003</v>
      </c>
      <c r="K48" s="38"/>
    </row>
    <row r="49" spans="1:11" x14ac:dyDescent="0.25">
      <c r="A49" t="s">
        <v>61</v>
      </c>
      <c r="B49" s="39">
        <v>718.57</v>
      </c>
      <c r="C49" s="59">
        <v>138.22</v>
      </c>
      <c r="D49" s="51">
        <f t="shared" si="1"/>
        <v>580.35</v>
      </c>
      <c r="E49" s="38">
        <f t="shared" si="3"/>
        <v>3441475.5</v>
      </c>
      <c r="F49" s="38">
        <f t="shared" si="4"/>
        <v>9285.6</v>
      </c>
      <c r="G49" s="56">
        <v>0</v>
      </c>
      <c r="H49" s="50">
        <f t="shared" si="0"/>
        <v>0</v>
      </c>
      <c r="I49" s="50">
        <v>176369</v>
      </c>
      <c r="J49" s="38">
        <f t="shared" si="2"/>
        <v>-3627130.1</v>
      </c>
      <c r="K49" s="38"/>
    </row>
    <row r="50" spans="1:11" x14ac:dyDescent="0.25">
      <c r="A50" t="s">
        <v>62</v>
      </c>
      <c r="B50" s="39">
        <v>2292.81</v>
      </c>
      <c r="C50" s="59">
        <v>580.75</v>
      </c>
      <c r="D50" s="51">
        <f t="shared" si="1"/>
        <v>1712.06</v>
      </c>
      <c r="E50" s="38">
        <f t="shared" si="3"/>
        <v>10152515.799999999</v>
      </c>
      <c r="F50" s="38">
        <f t="shared" si="4"/>
        <v>27392.959999999999</v>
      </c>
      <c r="G50" s="56">
        <v>0</v>
      </c>
      <c r="H50" s="50">
        <f t="shared" si="0"/>
        <v>0</v>
      </c>
      <c r="I50" s="50">
        <v>383295</v>
      </c>
      <c r="J50" s="38">
        <f t="shared" si="2"/>
        <v>-10563203.76</v>
      </c>
      <c r="K50" s="38"/>
    </row>
    <row r="51" spans="1:11" x14ac:dyDescent="0.25">
      <c r="A51" s="39" t="s">
        <v>41</v>
      </c>
      <c r="B51" s="39">
        <v>138.04</v>
      </c>
      <c r="C51" s="59">
        <v>30.5</v>
      </c>
      <c r="D51" s="51">
        <f t="shared" si="1"/>
        <v>107.53999999999999</v>
      </c>
      <c r="E51" s="38">
        <f t="shared" si="3"/>
        <v>637712.19999999995</v>
      </c>
      <c r="F51" s="38">
        <f t="shared" si="4"/>
        <v>1720.6399999999999</v>
      </c>
      <c r="G51" s="56">
        <v>0</v>
      </c>
      <c r="H51" s="50">
        <f t="shared" si="0"/>
        <v>0</v>
      </c>
      <c r="I51" s="50">
        <v>16074</v>
      </c>
      <c r="J51" s="38">
        <f>-(E51+F51+H51+I51)</f>
        <v>-655506.84</v>
      </c>
      <c r="K51" s="38"/>
    </row>
    <row r="52" spans="1:11" x14ac:dyDescent="0.25">
      <c r="A52" t="s">
        <v>42</v>
      </c>
      <c r="B52" s="39">
        <v>969.7</v>
      </c>
      <c r="C52" s="59">
        <v>346.15</v>
      </c>
      <c r="D52" s="51">
        <f t="shared" si="1"/>
        <v>623.55000000000007</v>
      </c>
      <c r="E52" s="38">
        <f t="shared" si="3"/>
        <v>3697651.5000000005</v>
      </c>
      <c r="F52" s="38">
        <f t="shared" si="4"/>
        <v>9976.8000000000011</v>
      </c>
      <c r="G52" s="56">
        <v>1364</v>
      </c>
      <c r="H52" s="50">
        <f t="shared" si="0"/>
        <v>850522.20000000007</v>
      </c>
      <c r="I52" s="50">
        <v>247843</v>
      </c>
      <c r="J52" s="38">
        <f t="shared" si="2"/>
        <v>-4805993.5</v>
      </c>
      <c r="K52" s="38"/>
    </row>
    <row r="53" spans="1:11" x14ac:dyDescent="0.25">
      <c r="A53" t="s">
        <v>43</v>
      </c>
      <c r="B53" s="39">
        <v>1521.34</v>
      </c>
      <c r="C53" s="59">
        <v>572.99</v>
      </c>
      <c r="D53" s="51">
        <f t="shared" si="1"/>
        <v>948.34999999999991</v>
      </c>
      <c r="E53" s="38">
        <f t="shared" si="3"/>
        <v>5623715.4999999991</v>
      </c>
      <c r="F53" s="38">
        <f t="shared" si="4"/>
        <v>15173.599999999999</v>
      </c>
      <c r="G53" s="56">
        <v>1364</v>
      </c>
      <c r="H53" s="50">
        <f t="shared" si="0"/>
        <v>1293549.3999999999</v>
      </c>
      <c r="I53" s="50">
        <v>465841</v>
      </c>
      <c r="J53" s="38">
        <f t="shared" si="2"/>
        <v>-7398279.4999999981</v>
      </c>
      <c r="K53" s="38"/>
    </row>
    <row r="54" spans="1:11" x14ac:dyDescent="0.25">
      <c r="A54" t="s">
        <v>44</v>
      </c>
      <c r="B54" s="39">
        <v>655.83</v>
      </c>
      <c r="C54" s="59">
        <v>262.05</v>
      </c>
      <c r="D54" s="51">
        <f t="shared" si="1"/>
        <v>393.78000000000003</v>
      </c>
      <c r="E54" s="38">
        <f t="shared" si="3"/>
        <v>2335115.4000000004</v>
      </c>
      <c r="F54" s="38">
        <f t="shared" si="4"/>
        <v>6300.4800000000005</v>
      </c>
      <c r="G54" s="56">
        <v>1335.9254684903099</v>
      </c>
      <c r="H54" s="50">
        <f t="shared" si="0"/>
        <v>526060.73098211421</v>
      </c>
      <c r="I54" s="50">
        <v>202827</v>
      </c>
      <c r="J54" s="38">
        <f t="shared" si="2"/>
        <v>-3070303.6109821144</v>
      </c>
      <c r="K54" s="38"/>
    </row>
    <row r="55" spans="1:11" x14ac:dyDescent="0.25">
      <c r="A55" t="s">
        <v>45</v>
      </c>
      <c r="B55" s="39">
        <v>239.29</v>
      </c>
      <c r="C55" s="59">
        <v>72.75</v>
      </c>
      <c r="D55" s="51">
        <f t="shared" si="1"/>
        <v>166.54</v>
      </c>
      <c r="E55" s="38">
        <f t="shared" si="3"/>
        <v>987582.2</v>
      </c>
      <c r="F55" s="38">
        <f t="shared" si="4"/>
        <v>2664.64</v>
      </c>
      <c r="G55" s="56">
        <v>1360.5499602992186</v>
      </c>
      <c r="H55" s="50">
        <f t="shared" si="0"/>
        <v>226585.99038823185</v>
      </c>
      <c r="I55" s="50">
        <v>59801</v>
      </c>
      <c r="J55" s="38">
        <f t="shared" si="2"/>
        <v>-1276633.8303882319</v>
      </c>
      <c r="K55" s="38"/>
    </row>
    <row r="56" spans="1:11" x14ac:dyDescent="0.25">
      <c r="A56" t="s">
        <v>63</v>
      </c>
      <c r="B56" s="39">
        <v>1012.22</v>
      </c>
      <c r="C56" s="59">
        <v>182.55</v>
      </c>
      <c r="D56" s="51">
        <f t="shared" si="1"/>
        <v>829.67000000000007</v>
      </c>
      <c r="E56" s="38">
        <f t="shared" si="3"/>
        <v>4919943.1000000006</v>
      </c>
      <c r="F56" s="38">
        <f t="shared" si="4"/>
        <v>13274.720000000001</v>
      </c>
      <c r="G56" s="56">
        <v>0</v>
      </c>
      <c r="H56" s="50">
        <f t="shared" si="0"/>
        <v>0</v>
      </c>
      <c r="I56" s="50">
        <v>59670</v>
      </c>
      <c r="J56" s="38">
        <f t="shared" si="2"/>
        <v>-4992887.82</v>
      </c>
      <c r="K56" s="38"/>
    </row>
    <row r="57" spans="1:11" x14ac:dyDescent="0.25">
      <c r="A57" t="s">
        <v>64</v>
      </c>
      <c r="B57" s="39">
        <v>3900.02</v>
      </c>
      <c r="C57" s="59">
        <v>316.45999999999998</v>
      </c>
      <c r="D57" s="51">
        <f t="shared" si="1"/>
        <v>3583.56</v>
      </c>
      <c r="E57" s="38">
        <f t="shared" si="3"/>
        <v>21250510.800000001</v>
      </c>
      <c r="F57" s="38">
        <f t="shared" si="4"/>
        <v>57336.959999999999</v>
      </c>
      <c r="G57" s="56">
        <v>0</v>
      </c>
      <c r="H57" s="50">
        <f t="shared" si="0"/>
        <v>0</v>
      </c>
      <c r="I57" s="50">
        <v>104748</v>
      </c>
      <c r="J57" s="38">
        <f t="shared" si="2"/>
        <v>-21412595.760000002</v>
      </c>
      <c r="K57" s="38"/>
    </row>
    <row r="58" spans="1:11" x14ac:dyDescent="0.25">
      <c r="A58" t="s">
        <v>65</v>
      </c>
      <c r="B58" s="39">
        <v>1675.09</v>
      </c>
      <c r="C58" s="59">
        <v>463.95</v>
      </c>
      <c r="D58" s="51">
        <f t="shared" si="1"/>
        <v>1211.1399999999999</v>
      </c>
      <c r="E58" s="38">
        <f t="shared" si="3"/>
        <v>7182060.1999999993</v>
      </c>
      <c r="F58" s="38">
        <f t="shared" si="4"/>
        <v>19378.239999999998</v>
      </c>
      <c r="G58" s="56">
        <v>0</v>
      </c>
      <c r="H58" s="50">
        <f t="shared" si="0"/>
        <v>0</v>
      </c>
      <c r="I58" s="50">
        <v>928</v>
      </c>
      <c r="J58" s="38">
        <f t="shared" si="2"/>
        <v>-7202366.4399999995</v>
      </c>
      <c r="K58" s="38"/>
    </row>
    <row r="59" spans="1:11" x14ac:dyDescent="0.25">
      <c r="A59" t="s">
        <v>116</v>
      </c>
      <c r="B59" s="39">
        <v>701.28</v>
      </c>
      <c r="C59" s="59">
        <v>405.2</v>
      </c>
      <c r="D59" s="51">
        <f t="shared" si="1"/>
        <v>296.08</v>
      </c>
      <c r="E59" s="38">
        <f t="shared" si="3"/>
        <v>1755754.4</v>
      </c>
      <c r="F59" s="38">
        <f t="shared" si="4"/>
        <v>4737.28</v>
      </c>
      <c r="G59" s="56">
        <v>0</v>
      </c>
      <c r="H59" s="50">
        <f t="shared" si="0"/>
        <v>0</v>
      </c>
      <c r="I59" s="50">
        <v>0</v>
      </c>
      <c r="J59" s="38">
        <f t="shared" si="2"/>
        <v>-1760491.68</v>
      </c>
      <c r="K59" s="38"/>
    </row>
    <row r="60" spans="1:11" x14ac:dyDescent="0.25">
      <c r="A60" s="11" t="s">
        <v>90</v>
      </c>
      <c r="B60" s="57">
        <f t="shared" ref="B60:I60" si="5">SUM(B6:B59)</f>
        <v>258567.71000000002</v>
      </c>
      <c r="C60" s="57">
        <f t="shared" si="5"/>
        <v>107311.49000000002</v>
      </c>
      <c r="D60" s="57">
        <f t="shared" si="5"/>
        <v>151256.22000000003</v>
      </c>
      <c r="E60" s="58">
        <f t="shared" si="5"/>
        <v>896949384.5999999</v>
      </c>
      <c r="F60" s="58">
        <f t="shared" si="5"/>
        <v>2420099.5200000005</v>
      </c>
      <c r="G60" s="58">
        <f t="shared" si="5"/>
        <v>30543.903721800445</v>
      </c>
      <c r="H60" s="58">
        <f t="shared" si="5"/>
        <v>123300932.40536305</v>
      </c>
      <c r="I60" s="58">
        <f t="shared" si="5"/>
        <v>72000484</v>
      </c>
      <c r="J60" s="58">
        <f>SUM(J6:J59)</f>
        <v>-1094670900.5253632</v>
      </c>
      <c r="K60" s="38"/>
    </row>
  </sheetData>
  <printOptions horizontalCentered="1"/>
  <pageMargins left="0" right="0.1" top="0.5" bottom="0" header="0.25" footer="0"/>
  <pageSetup scale="75" orientation="portrait" r:id="rId1"/>
  <headerFooter alignWithMargins="0">
    <oddFooter>&amp;CATTACHMENT 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2023 Disparity (p.1-3)</vt:lpstr>
      <vt:lpstr>ATTACHMENT A Adj State Owes </vt:lpstr>
      <vt:lpstr>Attachment B Audited Local Adj.</vt:lpstr>
      <vt:lpstr>Attachment C Special Cost Diff.</vt:lpstr>
      <vt:lpstr>'2023 Disparity (p.1-3)'!Print_Area</vt:lpstr>
      <vt:lpstr>'ATTACHMENT A Adj State Owes '!Print_Area</vt:lpstr>
      <vt:lpstr>'Attachment B Audited Local Adj.'!Print_Area</vt:lpstr>
      <vt:lpstr>'Attachment C Special Cost Diff.'!Print_Area</vt:lpstr>
      <vt:lpstr>'2023 Disparity (p.1-3)'!Print_Titles</vt:lpstr>
      <vt:lpstr>REAA</vt:lpstr>
    </vt:vector>
  </TitlesOfParts>
  <Company>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ebillin</dc:creator>
  <cp:lastModifiedBy>Johnson, Matt M (EED)</cp:lastModifiedBy>
  <cp:lastPrinted>2024-03-02T00:50:11Z</cp:lastPrinted>
  <dcterms:created xsi:type="dcterms:W3CDTF">1999-11-05T18:52:10Z</dcterms:created>
  <dcterms:modified xsi:type="dcterms:W3CDTF">2024-03-05T23:28:11Z</dcterms:modified>
</cp:coreProperties>
</file>